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Norte" sheetId="26" r:id="rId3"/>
    <sheet name="Cajamarca" sheetId="27" r:id="rId4"/>
    <sheet name="La Libertad" sheetId="18" r:id="rId5"/>
    <sheet name="Lambayeque" sheetId="19" r:id="rId6"/>
    <sheet name="Piura" sheetId="20" r:id="rId7"/>
    <sheet name="Tumbes" sheetId="21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CM">[1]Data!$B$1</definedName>
    <definedName name="CR">[1]Data!$Q$1</definedName>
    <definedName name="d" localSheetId="3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>#REF!</definedName>
    <definedName name="Indic.Propuestos" localSheetId="3">'[4]Ctas-Ind (1)'!#REF!</definedName>
    <definedName name="Indic.Propuestos">'[4]Ctas-Ind (1)'!#REF!</definedName>
    <definedName name="INDICE" localSheetId="3">[5]!INDICE</definedName>
    <definedName name="INDICE">[5]!INDICE</definedName>
    <definedName name="IngresF" localSheetId="3">#REF!</definedName>
    <definedName name="IngresF">#REF!</definedName>
    <definedName name="MFinanc" localSheetId="3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D16" i="26" l="1"/>
  <c r="D17" i="26"/>
  <c r="D18" i="26"/>
  <c r="D19" i="26"/>
  <c r="D20" i="26"/>
  <c r="D15" i="26"/>
  <c r="J71" i="26" l="1"/>
  <c r="J72" i="26"/>
  <c r="J73" i="26"/>
  <c r="J70" i="26"/>
  <c r="H71" i="26"/>
  <c r="H72" i="26"/>
  <c r="H73" i="26"/>
  <c r="H70" i="26"/>
  <c r="K54" i="26"/>
  <c r="J54" i="26"/>
  <c r="K53" i="26"/>
  <c r="J53" i="26"/>
  <c r="H54" i="26"/>
  <c r="G54" i="26"/>
  <c r="H53" i="26"/>
  <c r="G53" i="26"/>
  <c r="K52" i="26"/>
  <c r="J52" i="26"/>
  <c r="H52" i="26"/>
  <c r="G52" i="26"/>
  <c r="J29" i="26"/>
  <c r="I29" i="26"/>
  <c r="J32" i="26"/>
  <c r="I32" i="26"/>
  <c r="H32" i="26"/>
  <c r="J31" i="26"/>
  <c r="I31" i="26"/>
  <c r="H31" i="26"/>
  <c r="J30" i="26"/>
  <c r="I30" i="26"/>
  <c r="H30" i="26"/>
  <c r="H29" i="26"/>
  <c r="K19" i="26"/>
  <c r="J19" i="26"/>
  <c r="H19" i="26"/>
  <c r="G19" i="26"/>
  <c r="K18" i="26"/>
  <c r="J18" i="26"/>
  <c r="H18" i="26"/>
  <c r="G18" i="26"/>
  <c r="K17" i="26"/>
  <c r="J17" i="26"/>
  <c r="H17" i="26"/>
  <c r="G17" i="26"/>
  <c r="K16" i="26"/>
  <c r="J16" i="26"/>
  <c r="H16" i="26"/>
  <c r="G16" i="26"/>
  <c r="K15" i="26"/>
  <c r="J15" i="26"/>
  <c r="H15" i="26"/>
  <c r="G15" i="26"/>
  <c r="J61" i="21" l="1"/>
  <c r="I61" i="21"/>
  <c r="H61" i="21"/>
  <c r="J60" i="21"/>
  <c r="I60" i="21"/>
  <c r="H60" i="21"/>
  <c r="J59" i="21"/>
  <c r="I59" i="21"/>
  <c r="H59" i="21"/>
  <c r="J58" i="21"/>
  <c r="I58" i="21"/>
  <c r="H58" i="21"/>
  <c r="J61" i="20"/>
  <c r="I61" i="20"/>
  <c r="H61" i="20"/>
  <c r="J60" i="20"/>
  <c r="I60" i="20"/>
  <c r="H60" i="20"/>
  <c r="J59" i="20"/>
  <c r="I59" i="20"/>
  <c r="H59" i="20"/>
  <c r="J58" i="20"/>
  <c r="I58" i="20"/>
  <c r="H58" i="20"/>
  <c r="J61" i="19"/>
  <c r="I61" i="19"/>
  <c r="H61" i="19"/>
  <c r="J60" i="19"/>
  <c r="I60" i="19"/>
  <c r="H60" i="19"/>
  <c r="J59" i="19"/>
  <c r="I59" i="19"/>
  <c r="H59" i="19"/>
  <c r="J58" i="19"/>
  <c r="I58" i="19"/>
  <c r="H58" i="19"/>
  <c r="J61" i="18"/>
  <c r="I61" i="18"/>
  <c r="H61" i="18"/>
  <c r="J60" i="18"/>
  <c r="I60" i="18"/>
  <c r="H60" i="18"/>
  <c r="J59" i="18"/>
  <c r="I59" i="18"/>
  <c r="H59" i="18"/>
  <c r="J58" i="18"/>
  <c r="I58" i="18"/>
  <c r="H58" i="18"/>
  <c r="J31" i="21"/>
  <c r="J30" i="21"/>
  <c r="J29" i="21"/>
  <c r="J28" i="21"/>
  <c r="J31" i="20"/>
  <c r="J30" i="20"/>
  <c r="J29" i="20"/>
  <c r="J28" i="20"/>
  <c r="J31" i="19"/>
  <c r="J30" i="19"/>
  <c r="J29" i="19"/>
  <c r="J28" i="19"/>
  <c r="J31" i="18"/>
  <c r="J30" i="18"/>
  <c r="J29" i="18"/>
  <c r="J28" i="18"/>
  <c r="H31" i="21"/>
  <c r="H30" i="21"/>
  <c r="H29" i="21"/>
  <c r="H28" i="21"/>
  <c r="H31" i="20"/>
  <c r="H30" i="20"/>
  <c r="H29" i="20"/>
  <c r="H28" i="20"/>
  <c r="H31" i="19"/>
  <c r="H30" i="19"/>
  <c r="H29" i="19"/>
  <c r="H28" i="19"/>
  <c r="H31" i="18"/>
  <c r="H30" i="18"/>
  <c r="H29" i="18"/>
  <c r="H28" i="18"/>
  <c r="H18" i="18"/>
  <c r="G18" i="18"/>
  <c r="H17" i="18"/>
  <c r="G17" i="18"/>
  <c r="H16" i="18"/>
  <c r="G16" i="18"/>
  <c r="H18" i="27" l="1"/>
  <c r="H17" i="27"/>
  <c r="H16" i="27"/>
  <c r="G18" i="27"/>
  <c r="G17" i="27"/>
  <c r="G16" i="27"/>
  <c r="J29" i="27"/>
  <c r="J30" i="27"/>
  <c r="J31" i="27"/>
  <c r="J28" i="27"/>
  <c r="H29" i="27"/>
  <c r="H30" i="27"/>
  <c r="H31" i="27"/>
  <c r="H28" i="27"/>
  <c r="M58" i="27" l="1"/>
  <c r="J58" i="27"/>
  <c r="I58" i="27"/>
  <c r="J61" i="27"/>
  <c r="I61" i="27"/>
  <c r="H61" i="27"/>
  <c r="J60" i="27"/>
  <c r="I60" i="27"/>
  <c r="H60" i="27"/>
  <c r="J59" i="27"/>
  <c r="I59" i="27"/>
  <c r="H59" i="27"/>
  <c r="H58" i="27"/>
  <c r="J209" i="27" l="1"/>
  <c r="K207" i="27" s="1"/>
  <c r="I209" i="27"/>
  <c r="H209" i="27"/>
  <c r="G208" i="27"/>
  <c r="G207" i="27"/>
  <c r="G206" i="27"/>
  <c r="G205" i="27"/>
  <c r="J196" i="27"/>
  <c r="K196" i="27" s="1"/>
  <c r="H196" i="27"/>
  <c r="K195" i="27"/>
  <c r="I195" i="27"/>
  <c r="K194" i="27"/>
  <c r="I194" i="27"/>
  <c r="K193" i="27"/>
  <c r="I193" i="27"/>
  <c r="K192" i="27"/>
  <c r="I192" i="27"/>
  <c r="K191" i="27"/>
  <c r="I191" i="27"/>
  <c r="K190" i="27"/>
  <c r="I190" i="27"/>
  <c r="K189" i="27"/>
  <c r="I189" i="27"/>
  <c r="K188" i="27"/>
  <c r="I188" i="27"/>
  <c r="J179" i="27"/>
  <c r="H179" i="27"/>
  <c r="I178" i="27" s="1"/>
  <c r="K178" i="27"/>
  <c r="K177" i="27"/>
  <c r="K176" i="27"/>
  <c r="K175" i="27"/>
  <c r="J160" i="27"/>
  <c r="K158" i="27" s="1"/>
  <c r="I160" i="27"/>
  <c r="G160" i="27" s="1"/>
  <c r="H160" i="27"/>
  <c r="G159" i="27"/>
  <c r="G158" i="27"/>
  <c r="G157" i="27"/>
  <c r="G156" i="27"/>
  <c r="J147" i="27"/>
  <c r="H147" i="27"/>
  <c r="I146" i="27" s="1"/>
  <c r="K146" i="27"/>
  <c r="K145" i="27"/>
  <c r="K144" i="27"/>
  <c r="K143" i="27"/>
  <c r="K142" i="27"/>
  <c r="K141" i="27"/>
  <c r="I141" i="27"/>
  <c r="K140" i="27"/>
  <c r="K139" i="27"/>
  <c r="I139" i="27"/>
  <c r="J130" i="27"/>
  <c r="H130" i="27"/>
  <c r="I129" i="27" s="1"/>
  <c r="K129" i="27"/>
  <c r="K128" i="27"/>
  <c r="K127" i="27"/>
  <c r="K126" i="27"/>
  <c r="J111" i="27"/>
  <c r="K111" i="27" s="1"/>
  <c r="I111" i="27"/>
  <c r="G111" i="27" s="1"/>
  <c r="H111" i="27"/>
  <c r="G110" i="27"/>
  <c r="G109" i="27"/>
  <c r="G108" i="27"/>
  <c r="G107" i="27"/>
  <c r="J98" i="27"/>
  <c r="H98" i="27"/>
  <c r="I97" i="27" s="1"/>
  <c r="K97" i="27"/>
  <c r="K96" i="27"/>
  <c r="K95" i="27"/>
  <c r="K94" i="27"/>
  <c r="K93" i="27"/>
  <c r="K92" i="27"/>
  <c r="K91" i="27"/>
  <c r="K90" i="27"/>
  <c r="J81" i="27"/>
  <c r="K81" i="27" s="1"/>
  <c r="C71" i="27" s="1"/>
  <c r="H81" i="27"/>
  <c r="I80" i="27" s="1"/>
  <c r="K80" i="27"/>
  <c r="K79" i="27"/>
  <c r="I79" i="27"/>
  <c r="K78" i="27"/>
  <c r="K77" i="27"/>
  <c r="I77" i="27"/>
  <c r="H62" i="27"/>
  <c r="G61" i="27"/>
  <c r="G60" i="27"/>
  <c r="G59" i="27"/>
  <c r="J62" i="27"/>
  <c r="K59" i="27" s="1"/>
  <c r="I62" i="27"/>
  <c r="J49" i="27"/>
  <c r="H49" i="27"/>
  <c r="I48" i="27" s="1"/>
  <c r="K48" i="27"/>
  <c r="K47" i="27"/>
  <c r="K46" i="27"/>
  <c r="K45" i="27"/>
  <c r="I45" i="27"/>
  <c r="K44" i="27"/>
  <c r="K43" i="27"/>
  <c r="K42" i="27"/>
  <c r="K41" i="27"/>
  <c r="K31" i="27"/>
  <c r="K30" i="27"/>
  <c r="K29" i="27"/>
  <c r="E29" i="27" s="1"/>
  <c r="J32" i="27"/>
  <c r="K19" i="27"/>
  <c r="J19" i="27"/>
  <c r="L18" i="27"/>
  <c r="L17" i="27"/>
  <c r="I17" i="27"/>
  <c r="L16" i="27"/>
  <c r="H19" i="27"/>
  <c r="I4" i="27"/>
  <c r="B4" i="27"/>
  <c r="I3" i="27"/>
  <c r="B3" i="27"/>
  <c r="I145" i="27" l="1"/>
  <c r="I143" i="27"/>
  <c r="I196" i="27"/>
  <c r="G62" i="27"/>
  <c r="K107" i="27"/>
  <c r="K109" i="27"/>
  <c r="K208" i="27"/>
  <c r="K206" i="27"/>
  <c r="C199" i="27" s="1"/>
  <c r="K205" i="27"/>
  <c r="G209" i="27"/>
  <c r="C182" i="27"/>
  <c r="I177" i="27"/>
  <c r="I175" i="27"/>
  <c r="K179" i="27"/>
  <c r="C169" i="27" s="1"/>
  <c r="K157" i="27"/>
  <c r="C150" i="27" s="1"/>
  <c r="K159" i="27"/>
  <c r="K156" i="27"/>
  <c r="K147" i="27"/>
  <c r="I140" i="27"/>
  <c r="C133" i="27" s="1"/>
  <c r="I142" i="27"/>
  <c r="I147" i="27" s="1"/>
  <c r="I144" i="27"/>
  <c r="I128" i="27"/>
  <c r="I126" i="27"/>
  <c r="K130" i="27"/>
  <c r="C120" i="27" s="1"/>
  <c r="K108" i="27"/>
  <c r="C101" i="27" s="1"/>
  <c r="K110" i="27"/>
  <c r="K98" i="27"/>
  <c r="I90" i="27"/>
  <c r="I92" i="27"/>
  <c r="I94" i="27"/>
  <c r="I96" i="27"/>
  <c r="I91" i="27"/>
  <c r="C84" i="27" s="1"/>
  <c r="I93" i="27"/>
  <c r="I95" i="27"/>
  <c r="K61" i="27"/>
  <c r="I41" i="27"/>
  <c r="I43" i="27"/>
  <c r="K49" i="27"/>
  <c r="L19" i="27"/>
  <c r="D17" i="27"/>
  <c r="N17" i="27"/>
  <c r="C19" i="27"/>
  <c r="H32" i="27"/>
  <c r="I29" i="27" s="1"/>
  <c r="K28" i="27"/>
  <c r="E28" i="27" s="1"/>
  <c r="I18" i="27"/>
  <c r="G58" i="27"/>
  <c r="K58" i="27"/>
  <c r="K62" i="27" s="1"/>
  <c r="I81" i="27"/>
  <c r="I47" i="27"/>
  <c r="K60" i="27"/>
  <c r="C52" i="27" s="1"/>
  <c r="I42" i="27"/>
  <c r="I44" i="27"/>
  <c r="I46" i="27"/>
  <c r="I78" i="27"/>
  <c r="I127" i="27"/>
  <c r="I130" i="27" s="1"/>
  <c r="I176" i="27"/>
  <c r="I4" i="26"/>
  <c r="I98" i="27" l="1"/>
  <c r="C35" i="27"/>
  <c r="K160" i="27"/>
  <c r="K209" i="27"/>
  <c r="I179" i="27"/>
  <c r="D18" i="27"/>
  <c r="N18" i="27"/>
  <c r="I30" i="27"/>
  <c r="G19" i="27"/>
  <c r="I19" i="27" s="1"/>
  <c r="I16" i="27"/>
  <c r="I28" i="27"/>
  <c r="I31" i="27"/>
  <c r="K32" i="27"/>
  <c r="I49" i="27"/>
  <c r="V51" i="26"/>
  <c r="V52" i="26"/>
  <c r="V50" i="26"/>
  <c r="V12" i="26"/>
  <c r="V13" i="26"/>
  <c r="V14" i="26"/>
  <c r="V15" i="26"/>
  <c r="U12" i="26"/>
  <c r="U13" i="26"/>
  <c r="U14" i="26"/>
  <c r="U15" i="26"/>
  <c r="N19" i="27" l="1"/>
  <c r="D19" i="27"/>
  <c r="E30" i="27"/>
  <c r="C22" i="27" s="1"/>
  <c r="I32" i="27"/>
  <c r="D16" i="27"/>
  <c r="N16" i="27"/>
  <c r="J96" i="26"/>
  <c r="H96" i="26"/>
  <c r="I91" i="26" s="1"/>
  <c r="K95" i="26"/>
  <c r="K94" i="26"/>
  <c r="K93" i="26"/>
  <c r="K92" i="26"/>
  <c r="K91" i="26"/>
  <c r="K90" i="26"/>
  <c r="K89" i="26"/>
  <c r="K88" i="26"/>
  <c r="C9" i="27" l="1"/>
  <c r="I90" i="26"/>
  <c r="I94" i="26"/>
  <c r="I95" i="26"/>
  <c r="I88" i="26"/>
  <c r="I92" i="26"/>
  <c r="I96" i="26"/>
  <c r="I89" i="26"/>
  <c r="I93" i="26"/>
  <c r="K96" i="26"/>
  <c r="C82" i="26" l="1"/>
  <c r="L19" i="26"/>
  <c r="I19" i="26" l="1"/>
  <c r="N19" i="26" s="1"/>
  <c r="J209" i="21" l="1"/>
  <c r="K207" i="21" s="1"/>
  <c r="I209" i="21"/>
  <c r="H209" i="21"/>
  <c r="K208" i="21"/>
  <c r="G208" i="21"/>
  <c r="G207" i="21"/>
  <c r="G206" i="21"/>
  <c r="G205" i="21"/>
  <c r="J196" i="21"/>
  <c r="H196" i="21"/>
  <c r="I195" i="21" s="1"/>
  <c r="K195" i="21"/>
  <c r="K194" i="21"/>
  <c r="K193" i="21"/>
  <c r="K192" i="21"/>
  <c r="K191" i="21"/>
  <c r="K190" i="21"/>
  <c r="I190" i="21"/>
  <c r="K189" i="21"/>
  <c r="K188" i="21"/>
  <c r="I188" i="21"/>
  <c r="J179" i="21"/>
  <c r="H18" i="21" s="1"/>
  <c r="H179" i="21"/>
  <c r="K178" i="21"/>
  <c r="K177" i="21"/>
  <c r="K176" i="21"/>
  <c r="K175" i="21"/>
  <c r="I175" i="21"/>
  <c r="J160" i="21"/>
  <c r="K158" i="21" s="1"/>
  <c r="I160" i="21"/>
  <c r="H160" i="21"/>
  <c r="G159" i="21"/>
  <c r="G158" i="21"/>
  <c r="G157" i="21"/>
  <c r="G156" i="21"/>
  <c r="J147" i="21"/>
  <c r="H147" i="21"/>
  <c r="I146" i="21" s="1"/>
  <c r="K146" i="21"/>
  <c r="K145" i="21"/>
  <c r="K144" i="21"/>
  <c r="K143" i="21"/>
  <c r="K142" i="21"/>
  <c r="K141" i="21"/>
  <c r="K140" i="21"/>
  <c r="K139" i="21"/>
  <c r="I139" i="21"/>
  <c r="J130" i="21"/>
  <c r="H130" i="21"/>
  <c r="G17" i="21" s="1"/>
  <c r="K129" i="21"/>
  <c r="K128" i="21"/>
  <c r="I128" i="21"/>
  <c r="K127" i="21"/>
  <c r="I127" i="21"/>
  <c r="K126" i="21"/>
  <c r="I126" i="21"/>
  <c r="J111" i="21"/>
  <c r="K109" i="21" s="1"/>
  <c r="I111" i="21"/>
  <c r="H111" i="21"/>
  <c r="G110" i="21"/>
  <c r="G109" i="21"/>
  <c r="G108" i="21"/>
  <c r="G107" i="21"/>
  <c r="J98" i="21"/>
  <c r="H98" i="21"/>
  <c r="I97" i="21" s="1"/>
  <c r="K97" i="21"/>
  <c r="K96" i="21"/>
  <c r="K95" i="21"/>
  <c r="K94" i="21"/>
  <c r="K93" i="21"/>
  <c r="K92" i="21"/>
  <c r="K91" i="21"/>
  <c r="K90" i="21"/>
  <c r="J81" i="21"/>
  <c r="H16" i="21" s="1"/>
  <c r="H81" i="21"/>
  <c r="K80" i="21"/>
  <c r="K79" i="21"/>
  <c r="I79" i="21"/>
  <c r="K78" i="21"/>
  <c r="K77" i="21"/>
  <c r="I77" i="21"/>
  <c r="J62" i="21"/>
  <c r="K58" i="21" s="1"/>
  <c r="I62" i="21"/>
  <c r="H62" i="21"/>
  <c r="G61" i="21"/>
  <c r="G60" i="21"/>
  <c r="G59" i="21"/>
  <c r="M58" i="21"/>
  <c r="G58" i="21"/>
  <c r="J49" i="21"/>
  <c r="H49" i="21"/>
  <c r="I48" i="21" s="1"/>
  <c r="K48" i="21"/>
  <c r="K47" i="21"/>
  <c r="K46" i="21"/>
  <c r="K45" i="21"/>
  <c r="K44" i="21"/>
  <c r="K43" i="21"/>
  <c r="K42" i="21"/>
  <c r="K41" i="21"/>
  <c r="J32" i="21"/>
  <c r="H32" i="21"/>
  <c r="K31" i="21"/>
  <c r="K30" i="21"/>
  <c r="K29" i="21"/>
  <c r="E29" i="21" s="1"/>
  <c r="K28" i="21"/>
  <c r="E28" i="21" s="1"/>
  <c r="K19" i="21"/>
  <c r="J19" i="21"/>
  <c r="L18" i="21"/>
  <c r="L17" i="21"/>
  <c r="L16" i="21"/>
  <c r="J209" i="20"/>
  <c r="K208" i="20" s="1"/>
  <c r="I209" i="20"/>
  <c r="H209" i="20"/>
  <c r="G208" i="20"/>
  <c r="K207" i="20"/>
  <c r="G207" i="20"/>
  <c r="G206" i="20"/>
  <c r="K205" i="20"/>
  <c r="G205" i="20"/>
  <c r="J196" i="20"/>
  <c r="H196" i="20"/>
  <c r="I195" i="20" s="1"/>
  <c r="K195" i="20"/>
  <c r="K194" i="20"/>
  <c r="K193" i="20"/>
  <c r="K192" i="20"/>
  <c r="I192" i="20"/>
  <c r="K191" i="20"/>
  <c r="K190" i="20"/>
  <c r="I190" i="20"/>
  <c r="K189" i="20"/>
  <c r="K188" i="20"/>
  <c r="I188" i="20"/>
  <c r="J179" i="20"/>
  <c r="H18" i="20" s="1"/>
  <c r="H179" i="20"/>
  <c r="K178" i="20"/>
  <c r="K177" i="20"/>
  <c r="K176" i="20"/>
  <c r="K175" i="20"/>
  <c r="J160" i="20"/>
  <c r="K159" i="20" s="1"/>
  <c r="I160" i="20"/>
  <c r="H160" i="20"/>
  <c r="G159" i="20"/>
  <c r="G158" i="20"/>
  <c r="G157" i="20"/>
  <c r="G156" i="20"/>
  <c r="J147" i="20"/>
  <c r="H147" i="20"/>
  <c r="I146" i="20" s="1"/>
  <c r="K146" i="20"/>
  <c r="K145" i="20"/>
  <c r="K144" i="20"/>
  <c r="K143" i="20"/>
  <c r="K142" i="20"/>
  <c r="K141" i="20"/>
  <c r="K140" i="20"/>
  <c r="K139" i="20"/>
  <c r="J130" i="20"/>
  <c r="H17" i="20" s="1"/>
  <c r="H130" i="20"/>
  <c r="I128" i="20" s="1"/>
  <c r="K129" i="20"/>
  <c r="K128" i="20"/>
  <c r="K127" i="20"/>
  <c r="K126" i="20"/>
  <c r="J111" i="20"/>
  <c r="K109" i="20" s="1"/>
  <c r="I111" i="20"/>
  <c r="H111" i="20"/>
  <c r="G110" i="20"/>
  <c r="G109" i="20"/>
  <c r="G108" i="20"/>
  <c r="G107" i="20"/>
  <c r="J98" i="20"/>
  <c r="H98" i="20"/>
  <c r="I97" i="20" s="1"/>
  <c r="K97" i="20"/>
  <c r="K96" i="20"/>
  <c r="K95" i="20"/>
  <c r="K94" i="20"/>
  <c r="K93" i="20"/>
  <c r="K92" i="20"/>
  <c r="K91" i="20"/>
  <c r="K90" i="20"/>
  <c r="I90" i="20"/>
  <c r="J81" i="20"/>
  <c r="H16" i="20" s="1"/>
  <c r="H81" i="20"/>
  <c r="K80" i="20"/>
  <c r="K79" i="20"/>
  <c r="K78" i="20"/>
  <c r="K77" i="20"/>
  <c r="J62" i="20"/>
  <c r="K58" i="20" s="1"/>
  <c r="I62" i="20"/>
  <c r="H62" i="20"/>
  <c r="G61" i="20"/>
  <c r="G60" i="20"/>
  <c r="G59" i="20"/>
  <c r="M58" i="20"/>
  <c r="G58" i="20"/>
  <c r="J49" i="20"/>
  <c r="H49" i="20"/>
  <c r="I47" i="20" s="1"/>
  <c r="K48" i="20"/>
  <c r="K47" i="20"/>
  <c r="K46" i="20"/>
  <c r="K45" i="20"/>
  <c r="K44" i="20"/>
  <c r="K43" i="20"/>
  <c r="K42" i="20"/>
  <c r="K41" i="20"/>
  <c r="J32" i="20"/>
  <c r="H32" i="20"/>
  <c r="K31" i="20"/>
  <c r="K30" i="20"/>
  <c r="K29" i="20"/>
  <c r="E29" i="20" s="1"/>
  <c r="K28" i="20"/>
  <c r="E28" i="20" s="1"/>
  <c r="K19" i="20"/>
  <c r="J19" i="20"/>
  <c r="L18" i="20"/>
  <c r="L17" i="20"/>
  <c r="L16" i="20"/>
  <c r="J209" i="19"/>
  <c r="K207" i="19" s="1"/>
  <c r="I209" i="19"/>
  <c r="H209" i="19"/>
  <c r="G208" i="19"/>
  <c r="G207" i="19"/>
  <c r="G206" i="19"/>
  <c r="G205" i="19"/>
  <c r="J196" i="19"/>
  <c r="H196" i="19"/>
  <c r="I195" i="19" s="1"/>
  <c r="K195" i="19"/>
  <c r="K194" i="19"/>
  <c r="K193" i="19"/>
  <c r="K192" i="19"/>
  <c r="K191" i="19"/>
  <c r="K190" i="19"/>
  <c r="K189" i="19"/>
  <c r="K188" i="19"/>
  <c r="I188" i="19"/>
  <c r="J179" i="19"/>
  <c r="H18" i="19" s="1"/>
  <c r="H179" i="19"/>
  <c r="G18" i="19" s="1"/>
  <c r="K178" i="19"/>
  <c r="K177" i="19"/>
  <c r="K176" i="19"/>
  <c r="K175" i="19"/>
  <c r="I175" i="19"/>
  <c r="J160" i="19"/>
  <c r="K158" i="19" s="1"/>
  <c r="I160" i="19"/>
  <c r="H160" i="19"/>
  <c r="G159" i="19"/>
  <c r="G158" i="19"/>
  <c r="G157" i="19"/>
  <c r="G156" i="19"/>
  <c r="J147" i="19"/>
  <c r="H147" i="19"/>
  <c r="I146" i="19" s="1"/>
  <c r="K146" i="19"/>
  <c r="K145" i="19"/>
  <c r="K144" i="19"/>
  <c r="K143" i="19"/>
  <c r="K142" i="19"/>
  <c r="K141" i="19"/>
  <c r="K140" i="19"/>
  <c r="K139" i="19"/>
  <c r="J130" i="19"/>
  <c r="H17" i="19" s="1"/>
  <c r="H130" i="19"/>
  <c r="G17" i="19" s="1"/>
  <c r="K129" i="19"/>
  <c r="K128" i="19"/>
  <c r="K127" i="19"/>
  <c r="K126" i="19"/>
  <c r="J111" i="19"/>
  <c r="K111" i="19" s="1"/>
  <c r="I111" i="19"/>
  <c r="H111" i="19"/>
  <c r="G110" i="19"/>
  <c r="G109" i="19"/>
  <c r="K108" i="19"/>
  <c r="G108" i="19"/>
  <c r="G107" i="19"/>
  <c r="J98" i="19"/>
  <c r="H98" i="19"/>
  <c r="I97" i="19" s="1"/>
  <c r="K97" i="19"/>
  <c r="K96" i="19"/>
  <c r="K95" i="19"/>
  <c r="K94" i="19"/>
  <c r="K93" i="19"/>
  <c r="K92" i="19"/>
  <c r="I92" i="19"/>
  <c r="K91" i="19"/>
  <c r="K90" i="19"/>
  <c r="I90" i="19"/>
  <c r="J81" i="19"/>
  <c r="H16" i="19" s="1"/>
  <c r="H81" i="19"/>
  <c r="K80" i="19"/>
  <c r="K79" i="19"/>
  <c r="K78" i="19"/>
  <c r="K77" i="19"/>
  <c r="J62" i="19"/>
  <c r="K58" i="19" s="1"/>
  <c r="I62" i="19"/>
  <c r="H62" i="19"/>
  <c r="G61" i="19"/>
  <c r="G60" i="19"/>
  <c r="G59" i="19"/>
  <c r="M58" i="19"/>
  <c r="G58" i="19"/>
  <c r="J49" i="19"/>
  <c r="H49" i="19"/>
  <c r="I48" i="19" s="1"/>
  <c r="K48" i="19"/>
  <c r="K47" i="19"/>
  <c r="K46" i="19"/>
  <c r="K45" i="19"/>
  <c r="K44" i="19"/>
  <c r="K43" i="19"/>
  <c r="I43" i="19"/>
  <c r="K42" i="19"/>
  <c r="K41" i="19"/>
  <c r="I41" i="19"/>
  <c r="J32" i="19"/>
  <c r="H32" i="19"/>
  <c r="I31" i="19" s="1"/>
  <c r="K31" i="19"/>
  <c r="K30" i="19"/>
  <c r="K29" i="19"/>
  <c r="E29" i="19" s="1"/>
  <c r="K28" i="19"/>
  <c r="E28" i="19" s="1"/>
  <c r="K19" i="19"/>
  <c r="J19" i="19"/>
  <c r="L18" i="19"/>
  <c r="L17" i="19"/>
  <c r="L16" i="19"/>
  <c r="I80" i="21" l="1"/>
  <c r="G16" i="21"/>
  <c r="I17" i="21"/>
  <c r="D17" i="21" s="1"/>
  <c r="H17" i="21"/>
  <c r="I177" i="21"/>
  <c r="G18" i="21"/>
  <c r="I80" i="20"/>
  <c r="G16" i="20"/>
  <c r="I96" i="20"/>
  <c r="I94" i="20"/>
  <c r="I92" i="20"/>
  <c r="I129" i="20"/>
  <c r="G17" i="20"/>
  <c r="I126" i="20"/>
  <c r="I130" i="20" s="1"/>
  <c r="I177" i="20"/>
  <c r="G18" i="20"/>
  <c r="I18" i="20" s="1"/>
  <c r="I77" i="19"/>
  <c r="G16" i="19"/>
  <c r="K206" i="21"/>
  <c r="K206" i="20"/>
  <c r="C199" i="20" s="1"/>
  <c r="K110" i="19"/>
  <c r="I45" i="20"/>
  <c r="C199" i="21"/>
  <c r="I145" i="21"/>
  <c r="K59" i="21"/>
  <c r="G62" i="21"/>
  <c r="I78" i="21"/>
  <c r="I143" i="21"/>
  <c r="I192" i="21"/>
  <c r="K205" i="21"/>
  <c r="G209" i="21"/>
  <c r="I141" i="21"/>
  <c r="I143" i="20"/>
  <c r="K108" i="20"/>
  <c r="C101" i="20" s="1"/>
  <c r="I127" i="20"/>
  <c r="I139" i="20"/>
  <c r="I141" i="20"/>
  <c r="I140" i="20"/>
  <c r="I147" i="20" s="1"/>
  <c r="I145" i="20"/>
  <c r="I175" i="20"/>
  <c r="I141" i="19"/>
  <c r="I194" i="19"/>
  <c r="I96" i="19"/>
  <c r="G111" i="19"/>
  <c r="I139" i="19"/>
  <c r="I192" i="19"/>
  <c r="C84" i="19"/>
  <c r="I42" i="19"/>
  <c r="C35" i="19" s="1"/>
  <c r="I44" i="19"/>
  <c r="I94" i="19"/>
  <c r="I190" i="19"/>
  <c r="I47" i="19"/>
  <c r="I45" i="19"/>
  <c r="L19" i="19"/>
  <c r="G160" i="19"/>
  <c r="K206" i="19"/>
  <c r="C199" i="19" s="1"/>
  <c r="K208" i="19"/>
  <c r="K205" i="19"/>
  <c r="G111" i="20"/>
  <c r="K110" i="20"/>
  <c r="K156" i="20"/>
  <c r="K158" i="20"/>
  <c r="G160" i="20"/>
  <c r="K157" i="20"/>
  <c r="G209" i="20"/>
  <c r="K108" i="21"/>
  <c r="C101" i="21" s="1"/>
  <c r="K110" i="21"/>
  <c r="K157" i="21"/>
  <c r="C150" i="21" s="1"/>
  <c r="K159" i="21"/>
  <c r="K156" i="21"/>
  <c r="G160" i="21"/>
  <c r="I129" i="21"/>
  <c r="I130" i="21" s="1"/>
  <c r="I142" i="20"/>
  <c r="I144" i="20"/>
  <c r="K147" i="20"/>
  <c r="I79" i="20"/>
  <c r="I77" i="20"/>
  <c r="I189" i="19"/>
  <c r="C182" i="19" s="1"/>
  <c r="I191" i="19"/>
  <c r="I193" i="19"/>
  <c r="K196" i="19"/>
  <c r="I176" i="19"/>
  <c r="I179" i="19" s="1"/>
  <c r="I178" i="19"/>
  <c r="I177" i="19"/>
  <c r="I143" i="19"/>
  <c r="I145" i="19"/>
  <c r="I140" i="19"/>
  <c r="I142" i="19"/>
  <c r="I147" i="19" s="1"/>
  <c r="I144" i="19"/>
  <c r="K147" i="19"/>
  <c r="I126" i="19"/>
  <c r="I128" i="19"/>
  <c r="I28" i="19"/>
  <c r="I30" i="19"/>
  <c r="K81" i="19"/>
  <c r="C71" i="19" s="1"/>
  <c r="I29" i="19"/>
  <c r="L19" i="21"/>
  <c r="N17" i="21"/>
  <c r="L19" i="20"/>
  <c r="I41" i="21"/>
  <c r="I45" i="21"/>
  <c r="I43" i="21"/>
  <c r="I47" i="21"/>
  <c r="K49" i="21"/>
  <c r="I43" i="20"/>
  <c r="I41" i="20"/>
  <c r="K49" i="20"/>
  <c r="I46" i="19"/>
  <c r="I49" i="19" s="1"/>
  <c r="K49" i="19"/>
  <c r="G111" i="21"/>
  <c r="G62" i="20"/>
  <c r="G209" i="19"/>
  <c r="K159" i="19"/>
  <c r="G62" i="19"/>
  <c r="K157" i="19"/>
  <c r="C150" i="19" s="1"/>
  <c r="I194" i="21"/>
  <c r="K196" i="21"/>
  <c r="K179" i="21"/>
  <c r="C169" i="21" s="1"/>
  <c r="I18" i="21"/>
  <c r="I140" i="21"/>
  <c r="C133" i="21" s="1"/>
  <c r="I142" i="21"/>
  <c r="I144" i="21"/>
  <c r="K147" i="21"/>
  <c r="K130" i="21"/>
  <c r="C120" i="21" s="1"/>
  <c r="K98" i="21"/>
  <c r="I90" i="21"/>
  <c r="I92" i="21"/>
  <c r="I94" i="21"/>
  <c r="I96" i="21"/>
  <c r="I91" i="21"/>
  <c r="I93" i="21"/>
  <c r="I95" i="21"/>
  <c r="K81" i="21"/>
  <c r="C71" i="21" s="1"/>
  <c r="H19" i="21"/>
  <c r="K32" i="21"/>
  <c r="I81" i="21"/>
  <c r="I194" i="20"/>
  <c r="K196" i="20"/>
  <c r="K179" i="20"/>
  <c r="C169" i="20" s="1"/>
  <c r="I17" i="20"/>
  <c r="K130" i="20"/>
  <c r="C120" i="20" s="1"/>
  <c r="K32" i="20"/>
  <c r="I28" i="20"/>
  <c r="K98" i="20"/>
  <c r="I91" i="20"/>
  <c r="C84" i="20" s="1"/>
  <c r="I93" i="20"/>
  <c r="I95" i="20"/>
  <c r="I98" i="20" s="1"/>
  <c r="K81" i="20"/>
  <c r="C71" i="20" s="1"/>
  <c r="H19" i="20"/>
  <c r="I30" i="20"/>
  <c r="I78" i="20"/>
  <c r="I81" i="20"/>
  <c r="K179" i="19"/>
  <c r="C169" i="19" s="1"/>
  <c r="I18" i="19"/>
  <c r="K32" i="19"/>
  <c r="I17" i="19"/>
  <c r="I127" i="19"/>
  <c r="I129" i="19"/>
  <c r="K130" i="19"/>
  <c r="C120" i="19" s="1"/>
  <c r="K98" i="19"/>
  <c r="I80" i="19"/>
  <c r="I79" i="19"/>
  <c r="I28" i="21"/>
  <c r="I30" i="21"/>
  <c r="K59" i="20"/>
  <c r="K59" i="19"/>
  <c r="K61" i="19"/>
  <c r="K60" i="19"/>
  <c r="I29" i="21"/>
  <c r="I31" i="21"/>
  <c r="I42" i="21"/>
  <c r="I44" i="21"/>
  <c r="I46" i="21"/>
  <c r="K60" i="21"/>
  <c r="K111" i="21"/>
  <c r="I176" i="21"/>
  <c r="I178" i="21"/>
  <c r="I189" i="21"/>
  <c r="I196" i="21" s="1"/>
  <c r="I191" i="21"/>
  <c r="I193" i="21"/>
  <c r="K61" i="21"/>
  <c r="K107" i="21"/>
  <c r="I29" i="20"/>
  <c r="I31" i="20"/>
  <c r="I42" i="20"/>
  <c r="I44" i="20"/>
  <c r="I46" i="20"/>
  <c r="I48" i="20"/>
  <c r="K60" i="20"/>
  <c r="K111" i="20"/>
  <c r="I176" i="20"/>
  <c r="I178" i="20"/>
  <c r="I189" i="20"/>
  <c r="I196" i="20" s="1"/>
  <c r="I191" i="20"/>
  <c r="I193" i="20"/>
  <c r="K61" i="20"/>
  <c r="K107" i="20"/>
  <c r="I81" i="19"/>
  <c r="K107" i="19"/>
  <c r="K109" i="19"/>
  <c r="C101" i="19" s="1"/>
  <c r="I78" i="19"/>
  <c r="I91" i="19"/>
  <c r="I93" i="19"/>
  <c r="I95" i="19"/>
  <c r="K156" i="19"/>
  <c r="U51" i="26"/>
  <c r="U52" i="26"/>
  <c r="U50" i="26"/>
  <c r="I98" i="19" l="1"/>
  <c r="C133" i="19"/>
  <c r="I130" i="19"/>
  <c r="K209" i="21"/>
  <c r="K160" i="20"/>
  <c r="K209" i="20"/>
  <c r="K160" i="19"/>
  <c r="N18" i="21"/>
  <c r="D18" i="21"/>
  <c r="E30" i="21"/>
  <c r="C22" i="21" s="1"/>
  <c r="C35" i="21"/>
  <c r="C182" i="21"/>
  <c r="C19" i="21"/>
  <c r="C84" i="21"/>
  <c r="C52" i="21"/>
  <c r="E30" i="20"/>
  <c r="C22" i="20" s="1"/>
  <c r="C52" i="20"/>
  <c r="C19" i="20"/>
  <c r="N17" i="20"/>
  <c r="D17" i="20"/>
  <c r="C35" i="20"/>
  <c r="C150" i="20"/>
  <c r="C133" i="20"/>
  <c r="N18" i="20"/>
  <c r="D18" i="20"/>
  <c r="C182" i="20"/>
  <c r="N17" i="19"/>
  <c r="D17" i="19"/>
  <c r="C52" i="19"/>
  <c r="N18" i="19"/>
  <c r="D18" i="19"/>
  <c r="E30" i="19"/>
  <c r="C22" i="19" s="1"/>
  <c r="K62" i="19"/>
  <c r="K209" i="19"/>
  <c r="K160" i="21"/>
  <c r="I179" i="21"/>
  <c r="I179" i="20"/>
  <c r="I196" i="19"/>
  <c r="I32" i="19"/>
  <c r="I49" i="21"/>
  <c r="I49" i="20"/>
  <c r="K62" i="21"/>
  <c r="K62" i="20"/>
  <c r="I147" i="21"/>
  <c r="I98" i="21"/>
  <c r="G19" i="21"/>
  <c r="I16" i="21"/>
  <c r="I32" i="21"/>
  <c r="I32" i="20"/>
  <c r="I16" i="20"/>
  <c r="G19" i="20"/>
  <c r="H19" i="19"/>
  <c r="G19" i="19"/>
  <c r="I16" i="19"/>
  <c r="V16" i="26"/>
  <c r="U16" i="26"/>
  <c r="N16" i="21" l="1"/>
  <c r="D16" i="21"/>
  <c r="N16" i="20"/>
  <c r="D16" i="20"/>
  <c r="N16" i="19"/>
  <c r="D16" i="19"/>
  <c r="C19" i="19"/>
  <c r="I19" i="21"/>
  <c r="I19" i="20"/>
  <c r="I19" i="19"/>
  <c r="M58" i="18"/>
  <c r="I3" i="26"/>
  <c r="L54" i="26"/>
  <c r="B4" i="26"/>
  <c r="B3" i="26"/>
  <c r="N19" i="21" l="1"/>
  <c r="D19" i="21"/>
  <c r="C9" i="21" s="1"/>
  <c r="N19" i="20"/>
  <c r="D19" i="20"/>
  <c r="C9" i="20" s="1"/>
  <c r="N19" i="19"/>
  <c r="D19" i="19"/>
  <c r="C9" i="19" s="1"/>
  <c r="L17" i="26"/>
  <c r="L18" i="26"/>
  <c r="I17" i="26"/>
  <c r="K73" i="26"/>
  <c r="I18" i="26"/>
  <c r="I16" i="26"/>
  <c r="K71" i="26"/>
  <c r="E71" i="26" s="1"/>
  <c r="K72" i="26"/>
  <c r="G32" i="26"/>
  <c r="L16" i="26"/>
  <c r="L52" i="26"/>
  <c r="G30" i="26"/>
  <c r="M29" i="26"/>
  <c r="H33" i="26"/>
  <c r="J33" i="26"/>
  <c r="K32" i="26" s="1"/>
  <c r="I33" i="26"/>
  <c r="J74" i="26"/>
  <c r="J55" i="26"/>
  <c r="K55" i="26"/>
  <c r="H74" i="26"/>
  <c r="I72" i="26" s="1"/>
  <c r="K70" i="26"/>
  <c r="E70" i="26" s="1"/>
  <c r="L53" i="26"/>
  <c r="G31" i="26"/>
  <c r="G29" i="26"/>
  <c r="N17" i="26" l="1"/>
  <c r="K29" i="26"/>
  <c r="N18" i="26"/>
  <c r="N16" i="26"/>
  <c r="G33" i="26"/>
  <c r="I71" i="26"/>
  <c r="L55" i="26"/>
  <c r="K74" i="26"/>
  <c r="K31" i="26"/>
  <c r="K30" i="26"/>
  <c r="I73" i="26"/>
  <c r="I70" i="26"/>
  <c r="E72" i="26" l="1"/>
  <c r="C64" i="26" s="1"/>
  <c r="I74" i="26"/>
  <c r="K33" i="26"/>
  <c r="I4" i="21"/>
  <c r="B4" i="21"/>
  <c r="I3" i="21"/>
  <c r="B3" i="21"/>
  <c r="I4" i="20"/>
  <c r="B4" i="20"/>
  <c r="I3" i="20"/>
  <c r="B3" i="20"/>
  <c r="I4" i="19"/>
  <c r="B4" i="19"/>
  <c r="I3" i="19"/>
  <c r="B3" i="19"/>
  <c r="J62" i="18" l="1"/>
  <c r="K61" i="18" s="1"/>
  <c r="G58" i="18"/>
  <c r="H62" i="18"/>
  <c r="G60" i="18"/>
  <c r="J49" i="18"/>
  <c r="H49" i="18"/>
  <c r="I47" i="18" s="1"/>
  <c r="K48" i="18"/>
  <c r="K47" i="18"/>
  <c r="K46" i="18"/>
  <c r="K45" i="18"/>
  <c r="K44" i="18"/>
  <c r="K43" i="18"/>
  <c r="K42" i="18"/>
  <c r="K41" i="18"/>
  <c r="J32" i="18"/>
  <c r="K30" i="18"/>
  <c r="K29" i="18"/>
  <c r="E29" i="18" s="1"/>
  <c r="I4" i="18"/>
  <c r="I3" i="18"/>
  <c r="B4" i="18"/>
  <c r="B3" i="18"/>
  <c r="K31" i="18" l="1"/>
  <c r="I62" i="18"/>
  <c r="G62" i="18" s="1"/>
  <c r="G61" i="18"/>
  <c r="K60" i="18"/>
  <c r="K58" i="18"/>
  <c r="I44" i="18"/>
  <c r="I45" i="18"/>
  <c r="K49" i="18"/>
  <c r="I48" i="18"/>
  <c r="I41" i="18"/>
  <c r="C35" i="18" s="1"/>
  <c r="K59" i="18"/>
  <c r="G59" i="18"/>
  <c r="I42" i="18"/>
  <c r="I46" i="18"/>
  <c r="I43" i="18"/>
  <c r="K28" i="18"/>
  <c r="E28" i="18" s="1"/>
  <c r="H32" i="18"/>
  <c r="K32" i="18" s="1"/>
  <c r="J209" i="18"/>
  <c r="K208" i="18" s="1"/>
  <c r="I209" i="18"/>
  <c r="H209" i="18"/>
  <c r="G208" i="18"/>
  <c r="G207" i="18"/>
  <c r="G206" i="18"/>
  <c r="G205" i="18"/>
  <c r="C52" i="18" l="1"/>
  <c r="K206" i="18"/>
  <c r="I28" i="18"/>
  <c r="K205" i="18"/>
  <c r="K62" i="18"/>
  <c r="I49" i="18"/>
  <c r="I31" i="18"/>
  <c r="I30" i="18"/>
  <c r="I29" i="18"/>
  <c r="K207" i="18"/>
  <c r="G209" i="18"/>
  <c r="E30" i="18" l="1"/>
  <c r="C22" i="18" s="1"/>
  <c r="C199" i="18"/>
  <c r="K209" i="18"/>
  <c r="I32" i="18"/>
  <c r="J196" i="18"/>
  <c r="H196" i="18"/>
  <c r="K195" i="18"/>
  <c r="K194" i="18"/>
  <c r="K193" i="18"/>
  <c r="K192" i="18"/>
  <c r="K191" i="18"/>
  <c r="K190" i="18"/>
  <c r="K189" i="18"/>
  <c r="K188" i="18"/>
  <c r="K196" i="18" l="1"/>
  <c r="I190" i="18"/>
  <c r="I195" i="18"/>
  <c r="I188" i="18"/>
  <c r="I192" i="18"/>
  <c r="I194" i="18"/>
  <c r="I191" i="18"/>
  <c r="I189" i="18"/>
  <c r="I193" i="18"/>
  <c r="J179" i="18"/>
  <c r="H179" i="18"/>
  <c r="K178" i="18"/>
  <c r="K177" i="18"/>
  <c r="K176" i="18"/>
  <c r="K175" i="18"/>
  <c r="C182" i="18" l="1"/>
  <c r="I176" i="18"/>
  <c r="I54" i="26"/>
  <c r="N54" i="26" s="1"/>
  <c r="I196" i="18"/>
  <c r="I177" i="18"/>
  <c r="K179" i="18"/>
  <c r="C169" i="18" s="1"/>
  <c r="I175" i="18"/>
  <c r="I178" i="18"/>
  <c r="K143" i="18"/>
  <c r="J160" i="18"/>
  <c r="K158" i="18" s="1"/>
  <c r="I160" i="18"/>
  <c r="H160" i="18"/>
  <c r="G159" i="18"/>
  <c r="G158" i="18"/>
  <c r="G157" i="18"/>
  <c r="G156" i="18"/>
  <c r="J147" i="18"/>
  <c r="H147" i="18"/>
  <c r="K146" i="18"/>
  <c r="K145" i="18"/>
  <c r="K144" i="18"/>
  <c r="K142" i="18"/>
  <c r="K141" i="18"/>
  <c r="K140" i="18"/>
  <c r="K139" i="18"/>
  <c r="K147" i="18" l="1"/>
  <c r="I140" i="18"/>
  <c r="I141" i="18"/>
  <c r="I144" i="18"/>
  <c r="I145" i="18"/>
  <c r="I142" i="18"/>
  <c r="I146" i="18"/>
  <c r="K157" i="18"/>
  <c r="C150" i="18" s="1"/>
  <c r="I139" i="18"/>
  <c r="I143" i="18"/>
  <c r="K159" i="18"/>
  <c r="I179" i="18"/>
  <c r="K156" i="18"/>
  <c r="G160" i="18"/>
  <c r="J130" i="18"/>
  <c r="H130" i="18"/>
  <c r="K129" i="18"/>
  <c r="K128" i="18"/>
  <c r="K127" i="18"/>
  <c r="K126" i="18"/>
  <c r="C133" i="18" l="1"/>
  <c r="I53" i="26"/>
  <c r="N53" i="26" s="1"/>
  <c r="K160" i="18"/>
  <c r="I129" i="18"/>
  <c r="I128" i="18"/>
  <c r="I127" i="18"/>
  <c r="I126" i="18"/>
  <c r="K130" i="18"/>
  <c r="C120" i="18" s="1"/>
  <c r="H111" i="18"/>
  <c r="I111" i="18"/>
  <c r="J111" i="18"/>
  <c r="K108" i="18" s="1"/>
  <c r="G108" i="18"/>
  <c r="G109" i="18"/>
  <c r="G110" i="18"/>
  <c r="G107" i="18"/>
  <c r="K111" i="18" l="1"/>
  <c r="K110" i="18"/>
  <c r="G111" i="18"/>
  <c r="K109" i="18"/>
  <c r="C101" i="18" s="1"/>
  <c r="I130" i="18"/>
  <c r="K107" i="18"/>
  <c r="J98" i="18"/>
  <c r="H98" i="18"/>
  <c r="K97" i="18"/>
  <c r="K96" i="18"/>
  <c r="K95" i="18"/>
  <c r="K94" i="18"/>
  <c r="K93" i="18"/>
  <c r="K92" i="18"/>
  <c r="K91" i="18"/>
  <c r="K90" i="18"/>
  <c r="J81" i="18"/>
  <c r="H55" i="26" s="1"/>
  <c r="H81" i="18"/>
  <c r="K80" i="18"/>
  <c r="K79" i="18"/>
  <c r="K78" i="18"/>
  <c r="K77" i="18"/>
  <c r="I52" i="26" l="1"/>
  <c r="N52" i="26" s="1"/>
  <c r="G55" i="26"/>
  <c r="I55" i="26" s="1"/>
  <c r="N55" i="26" s="1"/>
  <c r="K81" i="18"/>
  <c r="C71" i="18" s="1"/>
  <c r="I78" i="18"/>
  <c r="K98" i="18"/>
  <c r="I93" i="18"/>
  <c r="I96" i="18"/>
  <c r="I92" i="18"/>
  <c r="I95" i="18"/>
  <c r="I91" i="18"/>
  <c r="I94" i="18"/>
  <c r="I90" i="18"/>
  <c r="C84" i="18" s="1"/>
  <c r="I97" i="18"/>
  <c r="I77" i="18"/>
  <c r="I79" i="18"/>
  <c r="I81" i="18"/>
  <c r="I80" i="18"/>
  <c r="I147" i="18" l="1"/>
  <c r="I98" i="18"/>
  <c r="J19" i="18"/>
  <c r="J20" i="26" s="1"/>
  <c r="K19" i="18"/>
  <c r="K20" i="26" s="1"/>
  <c r="L15" i="26" l="1"/>
  <c r="L20" i="26"/>
  <c r="G19" i="18" l="1"/>
  <c r="G20" i="26" s="1"/>
  <c r="H19" i="18"/>
  <c r="C19" i="18" s="1"/>
  <c r="H20" i="26" l="1"/>
  <c r="L19" i="18"/>
  <c r="L18" i="18"/>
  <c r="L17" i="18"/>
  <c r="L16" i="18"/>
  <c r="I17" i="18"/>
  <c r="D17" i="18" s="1"/>
  <c r="I18" i="18"/>
  <c r="D18" i="18" s="1"/>
  <c r="I19" i="18"/>
  <c r="D19" i="18" s="1"/>
  <c r="C9" i="18" s="1"/>
  <c r="I16" i="18"/>
  <c r="D16" i="18" s="1"/>
  <c r="I20" i="26" l="1"/>
  <c r="N20" i="26" s="1"/>
  <c r="N18" i="18"/>
  <c r="I15" i="26"/>
  <c r="N15" i="26" s="1"/>
  <c r="N17" i="18"/>
  <c r="N16" i="18"/>
  <c r="N19" i="18"/>
  <c r="C8" i="26" l="1"/>
</calcChain>
</file>

<file path=xl/sharedStrings.xml><?xml version="1.0" encoding="utf-8"?>
<sst xmlns="http://schemas.openxmlformats.org/spreadsheetml/2006/main" count="1111" uniqueCount="129">
  <si>
    <t>Total</t>
  </si>
  <si>
    <t>(Millones S/)</t>
  </si>
  <si>
    <t>Índice</t>
  </si>
  <si>
    <t>Part. %</t>
  </si>
  <si>
    <t>Región</t>
  </si>
  <si>
    <t>Gobiernos Locales</t>
  </si>
  <si>
    <t>Presupuesto</t>
  </si>
  <si>
    <t>Devengado</t>
  </si>
  <si>
    <t>Avance</t>
  </si>
  <si>
    <t>Gobierno Nacional</t>
  </si>
  <si>
    <t>Gobierno Regional</t>
  </si>
  <si>
    <t>Niveles de Gobierno</t>
  </si>
  <si>
    <t xml:space="preserve"> (Millones S/)</t>
  </si>
  <si>
    <t>Productivo</t>
  </si>
  <si>
    <t>Social</t>
  </si>
  <si>
    <t>Administrativo</t>
  </si>
  <si>
    <t xml:space="preserve">Part. % </t>
  </si>
  <si>
    <t>Ejecución</t>
  </si>
  <si>
    <t>Avance (%)</t>
  </si>
  <si>
    <t>2. Ejecución de proyectos de inversión pública por el Gobierno Nacional en la región</t>
  </si>
  <si>
    <t>PIM</t>
  </si>
  <si>
    <t>Devengado </t>
  </si>
  <si>
    <t>SECTOR</t>
  </si>
  <si>
    <t>Ejecución del Presupuesto para proyectos de inversión pública del GN,  por sectores 2016</t>
  </si>
  <si>
    <t>Ejecución del Presupuesto para proyectos de inversión pública  del GN,  por tipo de intervención 2016</t>
  </si>
  <si>
    <t>Orden y justicia</t>
  </si>
  <si>
    <t>N° Proyectos</t>
  </si>
  <si>
    <t>Nivel de avance</t>
  </si>
  <si>
    <t>No ejecutado</t>
  </si>
  <si>
    <t>Menor al 50%</t>
  </si>
  <si>
    <t>Mayor al 50%</t>
  </si>
  <si>
    <t>Al 100%</t>
  </si>
  <si>
    <t>3. Ejecución de proyectos de inversión pública por el Gobierno Regional</t>
  </si>
  <si>
    <t>4. Ejecución de proyectos de inversión pública por los Gobiernos Locales</t>
  </si>
  <si>
    <t>Tipo de Proyecto</t>
  </si>
  <si>
    <t>Número de proyectos de inversión pública del GN  por nivel de avance, 2016</t>
  </si>
  <si>
    <t>(PIM y Devengado en Millones de S/)</t>
  </si>
  <si>
    <t>Ejecución del Presupuesto para proyectos de inversión pública  del GR,  por tipo de intervención 2016</t>
  </si>
  <si>
    <t>Ejecución del Presupuesto para proyectos de inversión pública  de los GL,  por tipo de intervención 2016</t>
  </si>
  <si>
    <t>1. Ejecución del de proyectos de inversión pública en la Región</t>
  </si>
  <si>
    <t>Ejecución del Presupuesto para proyectos de inversión pública  en la Región,  por tipo de intervención 2016</t>
  </si>
  <si>
    <t>Ejecución del Presupuesto para proyectos de inversión pública en la región,  por sectores 2016</t>
  </si>
  <si>
    <t>Número de proyectos de inversión pública  en la región por nivel de avance, 2016</t>
  </si>
  <si>
    <t xml:space="preserve">Ejecución del Presupuesto para proyectos de inversión pública  2016,  por niveles de gobierno  
</t>
  </si>
  <si>
    <t>1.Ejecución del de proyectos de inversión pública en la Macroregión</t>
  </si>
  <si>
    <t>Ejecución del Presupuesto para proyectos de inversión pública  2016</t>
  </si>
  <si>
    <t>Número de proyectos de inversión pública  y nivel de avance en la macro región</t>
  </si>
  <si>
    <t>N° de proyectos con avance</t>
  </si>
  <si>
    <t>2. Ejecución de la Inversión Pública por Niveles de Gobierno en la Macro Región</t>
  </si>
  <si>
    <t>3. Ejecución de la Inversión Pública por tipo de Intervenciones  en la Macro Región</t>
  </si>
  <si>
    <t>Eje</t>
  </si>
  <si>
    <t>Ejecutado</t>
  </si>
  <si>
    <t>No Ejecutado</t>
  </si>
  <si>
    <t>dep</t>
  </si>
  <si>
    <t>Presupuesto 2016 (Millones S/)</t>
  </si>
  <si>
    <t>Avance (% del presupuesto)</t>
  </si>
  <si>
    <t>Nivel de Gob</t>
  </si>
  <si>
    <t>Por Ejecutar</t>
  </si>
  <si>
    <t>GN</t>
  </si>
  <si>
    <t>GR</t>
  </si>
  <si>
    <t>GL</t>
  </si>
  <si>
    <t>Dif. P.p</t>
  </si>
  <si>
    <t>Otros</t>
  </si>
  <si>
    <t>Salud</t>
  </si>
  <si>
    <t>Agropecuario</t>
  </si>
  <si>
    <t>Educación</t>
  </si>
  <si>
    <t>Saneamiento</t>
  </si>
  <si>
    <t>Dif. p.p</t>
  </si>
  <si>
    <t>4. Ejecución de la Inversión Pública por sectores  en la Macro Región</t>
  </si>
  <si>
    <t>(PIM y Ejecutado en Millones de S/)</t>
  </si>
  <si>
    <t>Ejecutado </t>
  </si>
  <si>
    <t>Presupuesto  (Millones S/)</t>
  </si>
  <si>
    <t>“Ejecución de presupuesto para proyectos de inversión pública – 2016”</t>
  </si>
  <si>
    <t>TRANSPORTE</t>
  </si>
  <si>
    <t>AGROPECUARIA</t>
  </si>
  <si>
    <t>EDUCACION</t>
  </si>
  <si>
    <t>PESCA</t>
  </si>
  <si>
    <t>ORDEN PUBLICO Y SEGURIDAD</t>
  </si>
  <si>
    <t>DEFENSA Y SEGURIDAD NACIONAL</t>
  </si>
  <si>
    <t>INDUSTRIA</t>
  </si>
  <si>
    <t>SALUD</t>
  </si>
  <si>
    <t>SANEAMIENTO</t>
  </si>
  <si>
    <t>PLANEAMIENTO, GESTION Y RESERVA DE CONTINGENCIA</t>
  </si>
  <si>
    <t>AMBIENTE</t>
  </si>
  <si>
    <t>CULTURA Y DEPORTE</t>
  </si>
  <si>
    <t>VIVIENDA Y DESARROLLO URBANO</t>
  </si>
  <si>
    <t>ENERGIA</t>
  </si>
  <si>
    <t>COMERCIO</t>
  </si>
  <si>
    <t>OTROS</t>
  </si>
  <si>
    <t>El presupuesto anual modificado para el año 2016 equivale a S/ 9,160.8 millones en esta macro región para ser ejecutado en 8,172 proyectos, de los cuales solo el 12,1% (1,283 proyectos) se han ejecutado al 100% a la fecha de consulta. El 50,8% tienen un avance superior al 50% pero el 22,9% (2,432 proyectos) aún no registran ningun avance.</t>
  </si>
  <si>
    <t>Por niveles de gobierno, el Gobierno Nacional tiene el nivel de ejecución más alto equivalente al 67,3% del presupuesto a la fecha de consulta, le siguen los gobiernos locales en conjunto con un nivel de avance de 64,0%, finalmente los Gobiernos Regionales en conjunto tienen un avance de 53,7%  sobre su presupuesto.</t>
  </si>
  <si>
    <t>Información ampliada del Reporte Regional de la Macro Región Norte - Edición N° 221</t>
  </si>
  <si>
    <t>Norte</t>
  </si>
  <si>
    <t>Cajamarca</t>
  </si>
  <si>
    <t>La Libertad</t>
  </si>
  <si>
    <t>Lambayeque</t>
  </si>
  <si>
    <t>Piura</t>
  </si>
  <si>
    <t>Tumbes</t>
  </si>
  <si>
    <r>
      <rPr>
        <sz val="16"/>
        <rFont val="Times New Roman"/>
        <family val="1"/>
      </rPr>
      <t xml:space="preserve">CAJAMARCA </t>
    </r>
    <r>
      <rPr>
        <sz val="16"/>
        <color theme="5" tint="-0.249977111117893"/>
        <rFont val="Times New Roman"/>
        <family val="1"/>
      </rPr>
      <t>: Ejecución del presupuesto para proyectos de inversión - 2016</t>
    </r>
  </si>
  <si>
    <r>
      <rPr>
        <sz val="16"/>
        <rFont val="Times New Roman"/>
        <family val="1"/>
      </rPr>
      <t>LA LIBERTAD</t>
    </r>
    <r>
      <rPr>
        <sz val="16"/>
        <color theme="5" tint="-0.249977111117893"/>
        <rFont val="Times New Roman"/>
        <family val="1"/>
      </rPr>
      <t>: Ejecución del presupuesto para proyectos de inversión - 2016</t>
    </r>
  </si>
  <si>
    <r>
      <rPr>
        <sz val="16"/>
        <rFont val="Times New Roman"/>
        <family val="1"/>
      </rPr>
      <t xml:space="preserve">LAMBAYEQUE </t>
    </r>
    <r>
      <rPr>
        <sz val="16"/>
        <color theme="5" tint="-0.249977111117893"/>
        <rFont val="Times New Roman"/>
        <family val="1"/>
      </rPr>
      <t>: Ejecución del presupuesto para proyectos de inversión - 2016</t>
    </r>
  </si>
  <si>
    <r>
      <rPr>
        <sz val="16"/>
        <rFont val="Times New Roman"/>
        <family val="1"/>
      </rPr>
      <t xml:space="preserve">PIURA </t>
    </r>
    <r>
      <rPr>
        <sz val="16"/>
        <color theme="5" tint="-0.249977111117893"/>
        <rFont val="Times New Roman"/>
        <family val="1"/>
      </rPr>
      <t>: Ejecución del presupuesto para proyectos de inversión - 2016</t>
    </r>
  </si>
  <si>
    <r>
      <rPr>
        <sz val="16"/>
        <rFont val="Times New Roman"/>
        <family val="1"/>
      </rPr>
      <t xml:space="preserve">TUMBES </t>
    </r>
    <r>
      <rPr>
        <sz val="16"/>
        <color theme="5" tint="-0.249977111117893"/>
        <rFont val="Times New Roman"/>
        <family val="1"/>
      </rPr>
      <t>: Ejecución del presupuesto para proyectos de inversión - 2016</t>
    </r>
  </si>
  <si>
    <t>1. Ejecución de proyectos de inversión pública en la Región</t>
  </si>
  <si>
    <t>GESTIÓN</t>
  </si>
  <si>
    <t>PROTECCION SOCIAL</t>
  </si>
  <si>
    <t>Fuente: MEF, al 03 de enero del 2017                                                                                                                                       Elaboración: CIE-PERUCÁMARAS</t>
  </si>
  <si>
    <t>Fuente: MEF, al 03 de enero del 2017                                                            Elaboración: CIE-PERUCÁMARAS</t>
  </si>
  <si>
    <t>Fuente: MEF, al 03 de enero del 2017                                                          Elaboración: CIE-PERUCÁMARAS</t>
  </si>
  <si>
    <t>Fuente: MEF, al 03 de enero del 2017                                                     Elaboración: CIE-PERUCÁMARAS</t>
  </si>
  <si>
    <t>Fuente: MEF, al 03 de enero del 2017                                                             Elaboración: CIE-PERUCÁMARAS</t>
  </si>
  <si>
    <t>Fuente: MEF, al 03 de enero del 2017                                                              Elaboración: CIE-PERUCÁMARAS</t>
  </si>
  <si>
    <t>Fuente: MEF, al 03 de enero del 2017                                                                 Elaboración: CIE-PERUCÁMARAS</t>
  </si>
  <si>
    <t>Fuente: MEF, al 03 de enero del 2017                                                           Elaboración: CIE-PERUCÁMARAS</t>
  </si>
  <si>
    <t>Fuente: MEF, al 03 de enero del 2017                                                                  Elaboración: CIE-PERUCÁMARAS</t>
  </si>
  <si>
    <t>Fuente: MEF, al 03 de enero del 2017                                                               Elaboración: CIE-PERUCÁMARAS</t>
  </si>
  <si>
    <t>SEGURIDAD</t>
  </si>
  <si>
    <t>COMUNICACIONES</t>
  </si>
  <si>
    <t>TURISMO</t>
  </si>
  <si>
    <t>MACRO REGIÓN NORTE: Ejecución del presupuesto para proyectos de inversión - 2016</t>
  </si>
  <si>
    <t>Fuente: MEF, al 03 de enero del 2017                                                                                                                                                                    Elaboración: CIE-PERUCÁMARAS</t>
  </si>
  <si>
    <t>Fuente: MEF, al 03 de enero del 2017                                                                            Elaboración: CIE-PERUCÁMARAS</t>
  </si>
  <si>
    <t>Fuente: MEF, al 03 de enero del 2017                                                                                                                                               Elaboración: CIE-PERUCÁMARAS</t>
  </si>
  <si>
    <t>Fuente: MEF, al 03 de enero del 2017                                                                   Elaboración: CIE-PERUCÁMARAS</t>
  </si>
  <si>
    <t>Fuente: MEF, al 03 de enero del 2017                                                                          Elaboración: CIE-PERUCÁMARAS</t>
  </si>
  <si>
    <t>Transportes</t>
  </si>
  <si>
    <t>Vivienda</t>
  </si>
  <si>
    <t xml:space="preserve">Gestión </t>
  </si>
  <si>
    <t>Lunes, 9 de enero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</si>
</sst>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5" tint="-0.249977111117893"/>
      <name val="Times New Roman"/>
      <family val="1"/>
    </font>
    <font>
      <sz val="9"/>
      <color theme="1"/>
      <name val="Calibri"/>
      <family val="2"/>
      <scheme val="minor"/>
    </font>
    <font>
      <b/>
      <sz val="16"/>
      <color theme="1"/>
      <name val="BatangChe"/>
      <family val="3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5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name val="Times New Roman"/>
      <family val="1"/>
    </font>
    <font>
      <b/>
      <sz val="16"/>
      <name val="Arial"/>
      <family val="2"/>
    </font>
    <font>
      <sz val="10"/>
      <color theme="5"/>
      <name val="Calibri"/>
      <family val="2"/>
      <scheme val="minor"/>
    </font>
    <font>
      <sz val="8"/>
      <name val="Arial Narrow"/>
      <family val="2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" fillId="0" borderId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2" applyFill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/>
    <xf numFmtId="0" fontId="7" fillId="2" borderId="5" xfId="0" applyFont="1" applyFill="1" applyBorder="1" applyAlignment="1">
      <alignment vertical="center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4" fontId="16" fillId="2" borderId="0" xfId="1" applyNumberFormat="1" applyFont="1" applyFill="1" applyBorder="1" applyAlignment="1">
      <alignment horizontal="right" vertical="center"/>
    </xf>
    <xf numFmtId="0" fontId="18" fillId="2" borderId="0" xfId="0" applyFont="1" applyFill="1"/>
    <xf numFmtId="0" fontId="17" fillId="2" borderId="0" xfId="0" applyFont="1" applyFill="1" applyBorder="1"/>
    <xf numFmtId="0" fontId="0" fillId="2" borderId="0" xfId="0" applyFill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3" fillId="2" borderId="0" xfId="0" applyFont="1" applyFill="1" applyBorder="1"/>
    <xf numFmtId="0" fontId="3" fillId="2" borderId="0" xfId="0" applyFont="1" applyFill="1" applyBorder="1"/>
    <xf numFmtId="0" fontId="9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164" fontId="12" fillId="2" borderId="0" xfId="1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top" wrapText="1"/>
    </xf>
    <xf numFmtId="0" fontId="0" fillId="2" borderId="16" xfId="0" applyFill="1" applyBorder="1"/>
    <xf numFmtId="0" fontId="3" fillId="2" borderId="15" xfId="0" applyFont="1" applyFill="1" applyBorder="1"/>
    <xf numFmtId="0" fontId="3" fillId="2" borderId="16" xfId="0" applyFont="1" applyFill="1" applyBorder="1"/>
    <xf numFmtId="164" fontId="3" fillId="2" borderId="13" xfId="1" applyNumberFormat="1" applyFont="1" applyFill="1" applyBorder="1"/>
    <xf numFmtId="172" fontId="3" fillId="2" borderId="16" xfId="0" applyNumberFormat="1" applyFont="1" applyFill="1" applyBorder="1"/>
    <xf numFmtId="172" fontId="3" fillId="2" borderId="13" xfId="0" applyNumberFormat="1" applyFont="1" applyFill="1" applyBorder="1"/>
    <xf numFmtId="0" fontId="0" fillId="2" borderId="0" xfId="0" applyFont="1" applyFill="1" applyBorder="1"/>
    <xf numFmtId="172" fontId="3" fillId="2" borderId="0" xfId="0" applyNumberFormat="1" applyFont="1" applyFill="1" applyBorder="1"/>
    <xf numFmtId="164" fontId="3" fillId="2" borderId="0" xfId="1" applyNumberFormat="1" applyFont="1" applyFill="1" applyBorder="1"/>
    <xf numFmtId="0" fontId="1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3" fillId="3" borderId="15" xfId="0" applyFont="1" applyFill="1" applyBorder="1"/>
    <xf numFmtId="0" fontId="3" fillId="3" borderId="16" xfId="0" applyFont="1" applyFill="1" applyBorder="1"/>
    <xf numFmtId="172" fontId="3" fillId="3" borderId="13" xfId="0" applyNumberFormat="1" applyFont="1" applyFill="1" applyBorder="1"/>
    <xf numFmtId="164" fontId="3" fillId="3" borderId="13" xfId="1" applyNumberFormat="1" applyFont="1" applyFill="1" applyBorder="1"/>
    <xf numFmtId="0" fontId="3" fillId="2" borderId="13" xfId="0" applyFont="1" applyFill="1" applyBorder="1"/>
    <xf numFmtId="0" fontId="3" fillId="3" borderId="13" xfId="0" applyFont="1" applyFill="1" applyBorder="1"/>
    <xf numFmtId="0" fontId="25" fillId="4" borderId="13" xfId="0" applyFont="1" applyFill="1" applyBorder="1" applyAlignment="1">
      <alignment horizontal="center" vertical="center"/>
    </xf>
    <xf numFmtId="0" fontId="0" fillId="3" borderId="16" xfId="0" applyFill="1" applyBorder="1"/>
    <xf numFmtId="0" fontId="3" fillId="3" borderId="13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72" fontId="2" fillId="5" borderId="13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25" fillId="4" borderId="13" xfId="0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165" fontId="3" fillId="2" borderId="13" xfId="0" applyNumberFormat="1" applyFont="1" applyFill="1" applyBorder="1"/>
    <xf numFmtId="165" fontId="3" fillId="3" borderId="13" xfId="0" applyNumberFormat="1" applyFont="1" applyFill="1" applyBorder="1"/>
    <xf numFmtId="0" fontId="3" fillId="2" borderId="15" xfId="0" applyFont="1" applyFill="1" applyBorder="1" applyAlignment="1">
      <alignment vertical="center"/>
    </xf>
    <xf numFmtId="3" fontId="3" fillId="2" borderId="13" xfId="0" applyNumberFormat="1" applyFont="1" applyFill="1" applyBorder="1"/>
    <xf numFmtId="3" fontId="3" fillId="3" borderId="13" xfId="0" applyNumberFormat="1" applyFont="1" applyFill="1" applyBorder="1"/>
    <xf numFmtId="0" fontId="3" fillId="3" borderId="15" xfId="0" applyFont="1" applyFill="1" applyBorder="1" applyAlignment="1">
      <alignment horizontal="right"/>
    </xf>
    <xf numFmtId="165" fontId="3" fillId="3" borderId="13" xfId="0" applyNumberFormat="1" applyFont="1" applyFill="1" applyBorder="1" applyAlignment="1">
      <alignment vertical="center"/>
    </xf>
    <xf numFmtId="164" fontId="3" fillId="3" borderId="13" xfId="1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horizontal="left"/>
    </xf>
    <xf numFmtId="0" fontId="28" fillId="2" borderId="0" xfId="0" applyFont="1" applyFill="1" applyBorder="1"/>
    <xf numFmtId="0" fontId="18" fillId="2" borderId="0" xfId="0" applyFont="1" applyFill="1" applyBorder="1"/>
    <xf numFmtId="173" fontId="21" fillId="2" borderId="0" xfId="30" applyNumberFormat="1" applyFont="1" applyFill="1" applyBorder="1"/>
    <xf numFmtId="164" fontId="21" fillId="2" borderId="0" xfId="1" applyNumberFormat="1" applyFont="1" applyFill="1" applyBorder="1"/>
    <xf numFmtId="0" fontId="30" fillId="2" borderId="0" xfId="0" applyFont="1" applyFill="1" applyBorder="1"/>
    <xf numFmtId="165" fontId="19" fillId="2" borderId="0" xfId="0" applyNumberFormat="1" applyFont="1" applyFill="1" applyBorder="1"/>
    <xf numFmtId="164" fontId="19" fillId="2" borderId="0" xfId="0" applyNumberFormat="1" applyFont="1" applyFill="1" applyBorder="1" applyAlignment="1">
      <alignment horizontal="center"/>
    </xf>
    <xf numFmtId="0" fontId="31" fillId="2" borderId="0" xfId="0" applyFont="1" applyFill="1" applyBorder="1"/>
    <xf numFmtId="0" fontId="2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horizontal="right" vertical="center"/>
    </xf>
    <xf numFmtId="164" fontId="12" fillId="2" borderId="0" xfId="1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top" wrapText="1"/>
    </xf>
    <xf numFmtId="3" fontId="0" fillId="2" borderId="0" xfId="0" applyNumberFormat="1" applyFill="1" applyBorder="1"/>
    <xf numFmtId="165" fontId="3" fillId="2" borderId="16" xfId="0" applyNumberFormat="1" applyFont="1" applyFill="1" applyBorder="1"/>
    <xf numFmtId="0" fontId="25" fillId="4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32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right"/>
    </xf>
    <xf numFmtId="164" fontId="3" fillId="2" borderId="0" xfId="0" applyNumberFormat="1" applyFont="1" applyFill="1" applyBorder="1"/>
    <xf numFmtId="0" fontId="35" fillId="2" borderId="0" xfId="0" applyFont="1" applyFill="1" applyAlignment="1">
      <alignment horizontal="center"/>
    </xf>
    <xf numFmtId="172" fontId="35" fillId="2" borderId="0" xfId="0" applyNumberFormat="1" applyFont="1" applyFill="1" applyAlignment="1">
      <alignment horizontal="center"/>
    </xf>
    <xf numFmtId="0" fontId="35" fillId="2" borderId="0" xfId="0" applyFont="1" applyFill="1"/>
    <xf numFmtId="165" fontId="35" fillId="2" borderId="0" xfId="0" applyNumberFormat="1" applyFont="1" applyFill="1"/>
    <xf numFmtId="164" fontId="35" fillId="2" borderId="0" xfId="1" applyNumberFormat="1" applyFont="1" applyFill="1"/>
    <xf numFmtId="172" fontId="35" fillId="2" borderId="0" xfId="0" applyNumberFormat="1" applyFont="1" applyFill="1"/>
    <xf numFmtId="0" fontId="35" fillId="2" borderId="0" xfId="0" applyFont="1" applyFill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4" fillId="2" borderId="0" xfId="2" applyFill="1"/>
    <xf numFmtId="0" fontId="4" fillId="0" borderId="0" xfId="2"/>
    <xf numFmtId="0" fontId="25" fillId="4" borderId="13" xfId="0" applyFont="1" applyFill="1" applyBorder="1" applyAlignment="1">
      <alignment horizontal="center" vertical="center"/>
    </xf>
    <xf numFmtId="0" fontId="24" fillId="2" borderId="0" xfId="0" applyFont="1" applyFill="1"/>
    <xf numFmtId="172" fontId="24" fillId="2" borderId="0" xfId="0" applyNumberFormat="1" applyFont="1" applyFill="1"/>
    <xf numFmtId="165" fontId="24" fillId="2" borderId="0" xfId="0" applyNumberFormat="1" applyFont="1" applyFill="1"/>
    <xf numFmtId="164" fontId="24" fillId="2" borderId="0" xfId="1" applyNumberFormat="1" applyFont="1" applyFill="1"/>
    <xf numFmtId="0" fontId="17" fillId="2" borderId="0" xfId="0" applyFont="1" applyFill="1"/>
    <xf numFmtId="164" fontId="33" fillId="2" borderId="0" xfId="1" applyNumberFormat="1" applyFont="1" applyFill="1" applyBorder="1" applyAlignment="1">
      <alignment horizontal="right"/>
    </xf>
    <xf numFmtId="0" fontId="2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 vertical="top" wrapText="1"/>
    </xf>
    <xf numFmtId="0" fontId="25" fillId="4" borderId="9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left" vertical="top" wrapText="1"/>
    </xf>
    <xf numFmtId="0" fontId="36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PE" sz="1050" baseline="0"/>
              <a:t>Norte </a:t>
            </a:r>
            <a:r>
              <a:rPr lang="es-PE" sz="1050"/>
              <a:t>: Ejecución del Presupuesto para proyectos de inversión pública 2016</a:t>
            </a:r>
          </a:p>
          <a:p>
            <a:pPr>
              <a:defRPr sz="1050"/>
            </a:pPr>
            <a:r>
              <a:rPr lang="es-PE" sz="1050" b="0"/>
              <a:t>(Millones S/.)</a:t>
            </a:r>
          </a:p>
        </c:rich>
      </c:tx>
      <c:layout>
        <c:manualLayout>
          <c:xMode val="edge"/>
          <c:yMode val="edge"/>
          <c:x val="0.1324288888888889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428228806414901E-2"/>
          <c:y val="0.14463144082149559"/>
          <c:w val="0.90400842262142067"/>
          <c:h val="0.649557555616530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Norte!$T$11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4"/>
              <c:layout>
                <c:manualLayout>
                  <c:x val="0"/>
                  <c:y val="-4.72189522891402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0571826282170612E-3"/>
                  <c:y val="-7.671951518820755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tx1"/>
                    </a:solidFill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Norte!$R$12:$R$16</c:f>
              <c:strCache>
                <c:ptCount val="5"/>
                <c:pt idx="0">
                  <c:v>Cajamarca</c:v>
                </c:pt>
                <c:pt idx="1">
                  <c:v>Piura</c:v>
                </c:pt>
                <c:pt idx="2">
                  <c:v>La Libertad</c:v>
                </c:pt>
                <c:pt idx="3">
                  <c:v>Lambayeque</c:v>
                </c:pt>
                <c:pt idx="4">
                  <c:v>Tumbes</c:v>
                </c:pt>
              </c:strCache>
            </c:strRef>
          </c:cat>
          <c:val>
            <c:numRef>
              <c:f>Norte!$T$12:$T$16</c:f>
              <c:numCache>
                <c:formatCode>#,##0.0</c:formatCode>
                <c:ptCount val="5"/>
                <c:pt idx="0">
                  <c:v>1386.3904799999998</c:v>
                </c:pt>
                <c:pt idx="1">
                  <c:v>1338.6245719999999</c:v>
                </c:pt>
                <c:pt idx="2">
                  <c:v>1350.7648609999999</c:v>
                </c:pt>
                <c:pt idx="3">
                  <c:v>661.98589700000002</c:v>
                </c:pt>
                <c:pt idx="4">
                  <c:v>195.401611</c:v>
                </c:pt>
              </c:numCache>
            </c:numRef>
          </c:val>
        </c:ser>
        <c:ser>
          <c:idx val="1"/>
          <c:order val="1"/>
          <c:tx>
            <c:strRef>
              <c:f>Norte!$U$11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-1.5388258724959971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4.7014135483886645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3.6173077837676086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Norte!$R$12:$R$16</c:f>
              <c:strCache>
                <c:ptCount val="5"/>
                <c:pt idx="0">
                  <c:v>Cajamarca</c:v>
                </c:pt>
                <c:pt idx="1">
                  <c:v>Piura</c:v>
                </c:pt>
                <c:pt idx="2">
                  <c:v>La Libertad</c:v>
                </c:pt>
                <c:pt idx="3">
                  <c:v>Lambayeque</c:v>
                </c:pt>
                <c:pt idx="4">
                  <c:v>Tumbes</c:v>
                </c:pt>
              </c:strCache>
            </c:strRef>
          </c:cat>
          <c:val>
            <c:numRef>
              <c:f>Norte!$U$12:$U$16</c:f>
              <c:numCache>
                <c:formatCode>#,##0.0</c:formatCode>
                <c:ptCount val="5"/>
                <c:pt idx="0">
                  <c:v>793.59347700000012</c:v>
                </c:pt>
                <c:pt idx="1">
                  <c:v>647.81037100000026</c:v>
                </c:pt>
                <c:pt idx="2">
                  <c:v>472.92053800000008</c:v>
                </c:pt>
                <c:pt idx="3">
                  <c:v>496.59856999999988</c:v>
                </c:pt>
                <c:pt idx="4">
                  <c:v>167.74053899999996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8886912"/>
        <c:axId val="68888448"/>
      </c:barChart>
      <c:catAx>
        <c:axId val="68886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>
                <a:latin typeface="Arial Narrow" panose="020B0606020202030204" pitchFamily="34" charset="0"/>
              </a:defRPr>
            </a:pPr>
            <a:endParaRPr lang="es-PE"/>
          </a:p>
        </c:txPr>
        <c:crossAx val="68888448"/>
        <c:crosses val="autoZero"/>
        <c:auto val="1"/>
        <c:lblAlgn val="ctr"/>
        <c:lblOffset val="100"/>
        <c:noMultiLvlLbl val="0"/>
      </c:catAx>
      <c:valAx>
        <c:axId val="6888844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688869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129785477342005"/>
          <c:y val="0.16412016024509704"/>
          <c:w val="0.29659722222222223"/>
          <c:h val="9.2053472222222224E-2"/>
        </c:manualLayout>
      </c:layout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100" b="1" i="0" baseline="0">
                <a:effectLst/>
              </a:rPr>
              <a:t>Macro Región Norte: Ejecución del Presupuesto para proyectos de inversión pública  por Regiones , </a:t>
            </a:r>
            <a:r>
              <a:rPr lang="es-PE" sz="1000" b="1" i="0" u="none" strike="noStrike" baseline="0">
                <a:effectLst/>
              </a:rPr>
              <a:t>2016</a:t>
            </a:r>
            <a:endParaRPr lang="es-PE" sz="1100" b="1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95157649411963"/>
          <c:y val="0.26933506944444446"/>
          <c:w val="0.80586241445655282"/>
          <c:h val="0.527224305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Norte!$S$26</c:f>
              <c:strCache>
                <c:ptCount val="1"/>
                <c:pt idx="0">
                  <c:v>Presupuesto 2016 (Millones S/)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Norte!$R$27:$R$31</c:f>
              <c:strCache>
                <c:ptCount val="5"/>
                <c:pt idx="0">
                  <c:v>Cajamarca</c:v>
                </c:pt>
                <c:pt idx="1">
                  <c:v>Piura</c:v>
                </c:pt>
                <c:pt idx="2">
                  <c:v>La Libertad</c:v>
                </c:pt>
                <c:pt idx="3">
                  <c:v>Lambayeque</c:v>
                </c:pt>
                <c:pt idx="4">
                  <c:v>Tumbes</c:v>
                </c:pt>
              </c:strCache>
            </c:strRef>
          </c:cat>
          <c:val>
            <c:numRef>
              <c:f>Norte!$S$27:$S$31</c:f>
              <c:numCache>
                <c:formatCode>#,##0.0</c:formatCode>
                <c:ptCount val="5"/>
                <c:pt idx="0">
                  <c:v>2179.9839569999999</c:v>
                </c:pt>
                <c:pt idx="1">
                  <c:v>1986.4349430000002</c:v>
                </c:pt>
                <c:pt idx="2">
                  <c:v>1823.685399</c:v>
                </c:pt>
                <c:pt idx="3">
                  <c:v>1158.5844669999999</c:v>
                </c:pt>
                <c:pt idx="4">
                  <c:v>363.14214999999996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5"/>
        <c:overlap val="-25"/>
        <c:axId val="68940160"/>
        <c:axId val="68942848"/>
      </c:barChart>
      <c:lineChart>
        <c:grouping val="standard"/>
        <c:varyColors val="0"/>
        <c:ser>
          <c:idx val="1"/>
          <c:order val="1"/>
          <c:tx>
            <c:strRef>
              <c:f>Norte!$T$26</c:f>
              <c:strCache>
                <c:ptCount val="1"/>
                <c:pt idx="0">
                  <c:v>Avance (% del presupuesto)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9"/>
            <c:spPr>
              <a:solidFill>
                <a:schemeClr val="accent2"/>
              </a:solidFill>
            </c:spPr>
          </c:marker>
          <c:dLbls>
            <c:dLbl>
              <c:idx val="0"/>
              <c:layout>
                <c:manualLayout>
                  <c:x val="-4.8194452796690636E-2"/>
                  <c:y val="4.0421986745463479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19445279669063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352332501909369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530016685489107E-2"/>
                  <c:y val="-4.40972222222218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530016685489017E-2"/>
                  <c:y val="-4.0421986745463479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53001668548910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Norte!$R$27:$R$31</c:f>
              <c:strCache>
                <c:ptCount val="5"/>
                <c:pt idx="0">
                  <c:v>Cajamarca</c:v>
                </c:pt>
                <c:pt idx="1">
                  <c:v>Piura</c:v>
                </c:pt>
                <c:pt idx="2">
                  <c:v>La Libertad</c:v>
                </c:pt>
                <c:pt idx="3">
                  <c:v>Lambayeque</c:v>
                </c:pt>
                <c:pt idx="4">
                  <c:v>Tumbes</c:v>
                </c:pt>
              </c:strCache>
            </c:strRef>
          </c:cat>
          <c:val>
            <c:numRef>
              <c:f>Norte!$T$27:$T$31</c:f>
              <c:numCache>
                <c:formatCode>0.0%</c:formatCode>
                <c:ptCount val="5"/>
                <c:pt idx="0">
                  <c:v>0.63596361594692219</c:v>
                </c:pt>
                <c:pt idx="1">
                  <c:v>0.67388291608400275</c:v>
                </c:pt>
                <c:pt idx="2">
                  <c:v>0.74067866186825781</c:v>
                </c:pt>
                <c:pt idx="3">
                  <c:v>0.57137473861886334</c:v>
                </c:pt>
                <c:pt idx="4">
                  <c:v>0.53808573584751873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721536"/>
        <c:axId val="74720000"/>
      </c:lineChart>
      <c:catAx>
        <c:axId val="68940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endParaRPr lang="es-PE"/>
          </a:p>
        </c:txPr>
        <c:crossAx val="68942848"/>
        <c:crosses val="autoZero"/>
        <c:auto val="1"/>
        <c:lblAlgn val="ctr"/>
        <c:lblOffset val="100"/>
        <c:noMultiLvlLbl val="0"/>
      </c:catAx>
      <c:valAx>
        <c:axId val="68942848"/>
        <c:scaling>
          <c:orientation val="minMax"/>
          <c:max val="350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400">
                <a:solidFill>
                  <a:schemeClr val="bg1"/>
                </a:solidFill>
              </a:defRPr>
            </a:pPr>
            <a:endParaRPr lang="es-PE"/>
          </a:p>
        </c:txPr>
        <c:crossAx val="68940160"/>
        <c:crosses val="autoZero"/>
        <c:crossBetween val="between"/>
      </c:valAx>
      <c:valAx>
        <c:axId val="74720000"/>
        <c:scaling>
          <c:orientation val="minMax"/>
          <c:max val="0.8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400">
                <a:solidFill>
                  <a:schemeClr val="bg1"/>
                </a:solidFill>
              </a:defRPr>
            </a:pPr>
            <a:endParaRPr lang="es-PE"/>
          </a:p>
        </c:txPr>
        <c:crossAx val="74721536"/>
        <c:crosses val="max"/>
        <c:crossBetween val="between"/>
      </c:valAx>
      <c:catAx>
        <c:axId val="74721536"/>
        <c:scaling>
          <c:orientation val="minMax"/>
        </c:scaling>
        <c:delete val="1"/>
        <c:axPos val="b"/>
        <c:majorTickMark val="out"/>
        <c:minorTickMark val="none"/>
        <c:tickLblPos val="nextTo"/>
        <c:crossAx val="74720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744952338131323"/>
          <c:y val="0.17501631944444446"/>
          <c:w val="0.58816894432974665"/>
          <c:h val="6.908854166666667E-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100" b="1" i="0" baseline="0">
                <a:effectLst/>
              </a:rPr>
              <a:t>Macro Región Norte: Ejecución del Presupuesto para proyectos de inversión pública por Tipo de intervención , </a:t>
            </a:r>
            <a:r>
              <a:rPr lang="es-PE" sz="1000" b="1" i="0" u="none" strike="noStrike" baseline="0">
                <a:effectLst/>
              </a:rPr>
              <a:t>2016</a:t>
            </a:r>
            <a:endParaRPr lang="es-PE" sz="11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53490006794912"/>
          <c:y val="0.30902256944444451"/>
          <c:w val="0.71486178067667938"/>
          <c:h val="0.5228145833333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Norte!$T$65</c:f>
              <c:strCache>
                <c:ptCount val="1"/>
                <c:pt idx="0">
                  <c:v>Presupuesto  (Millones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90986111111111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620244231257915E-17"/>
                  <c:y val="8.4688888888888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6.4138888888888891E-3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709483135442863E-3"/>
                  <c:y val="6.4020833333333334E-3"/>
                </c:manualLayout>
              </c:layout>
              <c:spPr/>
              <c:txPr>
                <a:bodyPr/>
                <a:lstStyle/>
                <a:p>
                  <a:pPr>
                    <a:defRPr sz="700" b="1"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Norte!$R$66:$R$69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Administrativo</c:v>
                </c:pt>
                <c:pt idx="3">
                  <c:v>Orden y justicia</c:v>
                </c:pt>
              </c:strCache>
            </c:strRef>
          </c:cat>
          <c:val>
            <c:numRef>
              <c:f>Norte!$T$66:$T$69</c:f>
              <c:numCache>
                <c:formatCode>#,##0.0</c:formatCode>
                <c:ptCount val="4"/>
                <c:pt idx="0">
                  <c:v>3712.5383430000002</c:v>
                </c:pt>
                <c:pt idx="1">
                  <c:v>3156.9246430000003</c:v>
                </c:pt>
                <c:pt idx="2">
                  <c:v>393.93816499999997</c:v>
                </c:pt>
                <c:pt idx="3">
                  <c:v>248.429765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5"/>
        <c:overlap val="-25"/>
        <c:axId val="74750208"/>
        <c:axId val="75698176"/>
      </c:barChart>
      <c:lineChart>
        <c:grouping val="standard"/>
        <c:varyColors val="0"/>
        <c:ser>
          <c:idx val="1"/>
          <c:order val="1"/>
          <c:tx>
            <c:strRef>
              <c:f>Norte!$U$65</c:f>
              <c:strCache>
                <c:ptCount val="1"/>
                <c:pt idx="0">
                  <c:v>Avance (% del presupuesto)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8"/>
          </c:marker>
          <c:dLbls>
            <c:dLbl>
              <c:idx val="1"/>
              <c:layout>
                <c:manualLayout>
                  <c:x val="-5.279546879027156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2778837587215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795468790271645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Norte!$R$66:$R$69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Administrativo</c:v>
                </c:pt>
                <c:pt idx="3">
                  <c:v>Orden y justicia</c:v>
                </c:pt>
              </c:strCache>
            </c:strRef>
          </c:cat>
          <c:val>
            <c:numRef>
              <c:f>Norte!$U$66:$U$69</c:f>
              <c:numCache>
                <c:formatCode>0.0%</c:formatCode>
                <c:ptCount val="4"/>
                <c:pt idx="0">
                  <c:v>0.72746372117401736</c:v>
                </c:pt>
                <c:pt idx="1">
                  <c:v>0.57902556972754449</c:v>
                </c:pt>
                <c:pt idx="2">
                  <c:v>0.56536022347568182</c:v>
                </c:pt>
                <c:pt idx="3">
                  <c:v>0.73168931267153103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01248"/>
        <c:axId val="75699712"/>
      </c:lineChart>
      <c:catAx>
        <c:axId val="747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698176"/>
        <c:crosses val="autoZero"/>
        <c:auto val="1"/>
        <c:lblAlgn val="ctr"/>
        <c:lblOffset val="100"/>
        <c:noMultiLvlLbl val="0"/>
      </c:catAx>
      <c:valAx>
        <c:axId val="75698176"/>
        <c:scaling>
          <c:orientation val="minMax"/>
          <c:max val="5300"/>
          <c:min val="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400">
                <a:solidFill>
                  <a:schemeClr val="bg1"/>
                </a:solidFill>
              </a:defRPr>
            </a:pPr>
            <a:endParaRPr lang="es-PE"/>
          </a:p>
        </c:txPr>
        <c:crossAx val="74750208"/>
        <c:crosses val="autoZero"/>
        <c:crossBetween val="between"/>
      </c:valAx>
      <c:valAx>
        <c:axId val="75699712"/>
        <c:scaling>
          <c:orientation val="minMax"/>
          <c:max val="0.85000000000000009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75701248"/>
        <c:crosses val="max"/>
        <c:crossBetween val="between"/>
      </c:valAx>
      <c:catAx>
        <c:axId val="7570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6997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744953124890439"/>
          <c:y val="0.20147465277777779"/>
          <c:w val="0.58993237864563175"/>
          <c:h val="6.908854166666667E-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Norte</a:t>
            </a:r>
            <a:r>
              <a:rPr lang="en-US" sz="1000" b="1" i="0" baseline="0">
                <a:effectLst/>
              </a:rPr>
              <a:t>: Ejecución de la inversión pública por niveles de gobierno, 2016</a:t>
            </a:r>
          </a:p>
          <a:p>
            <a:pPr>
              <a:defRPr sz="1000"/>
            </a:pPr>
            <a:r>
              <a:rPr lang="en-US" sz="1000" b="0" i="0" baseline="0">
                <a:effectLst/>
              </a:rPr>
              <a:t>(Millones S/ y  Participación %)</a:t>
            </a:r>
            <a:endParaRPr lang="es-PE" sz="10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2480397998831918"/>
          <c:y val="0.19180104166666667"/>
          <c:w val="0.3718394627535509"/>
          <c:h val="0.69758090277777773"/>
        </c:manualLayout>
      </c:layout>
      <c:doughnutChart>
        <c:varyColors val="1"/>
        <c:ser>
          <c:idx val="0"/>
          <c:order val="0"/>
          <c:tx>
            <c:strRef>
              <c:f>Norte!$T$49</c:f>
              <c:strCache>
                <c:ptCount val="1"/>
                <c:pt idx="0">
                  <c:v>Ejecutado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numFmt formatCode="0.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Norte!$R$50:$R$52</c:f>
              <c:strCache>
                <c:ptCount val="3"/>
                <c:pt idx="0">
                  <c:v>GN</c:v>
                </c:pt>
                <c:pt idx="1">
                  <c:v>GR</c:v>
                </c:pt>
                <c:pt idx="2">
                  <c:v>GL</c:v>
                </c:pt>
              </c:strCache>
            </c:strRef>
          </c:cat>
          <c:val>
            <c:numRef>
              <c:f>Norte!$T$50:$T$52</c:f>
              <c:numCache>
                <c:formatCode>#,##0.0</c:formatCode>
                <c:ptCount val="3"/>
                <c:pt idx="0">
                  <c:v>1118.067319</c:v>
                </c:pt>
                <c:pt idx="1">
                  <c:v>1246.3319160000001</c:v>
                </c:pt>
                <c:pt idx="2">
                  <c:v>2568.7681859999998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665882888784509"/>
          <c:y val="0.42318541666666665"/>
          <c:w val="8.6412898998287468E-2"/>
          <c:h val="0.239221875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33617</xdr:colOff>
      <xdr:row>22</xdr:row>
      <xdr:rowOff>100853</xdr:rowOff>
    </xdr:from>
    <xdr:to>
      <xdr:col>14</xdr:col>
      <xdr:colOff>705970</xdr:colOff>
      <xdr:row>24</xdr:row>
      <xdr:rowOff>168088</xdr:rowOff>
    </xdr:to>
    <xdr:sp macro="" textlink="">
      <xdr:nvSpPr>
        <xdr:cNvPr id="11" name="10 Flecha derecha"/>
        <xdr:cNvSpPr/>
      </xdr:nvSpPr>
      <xdr:spPr>
        <a:xfrm>
          <a:off x="11015382" y="4280647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41</xdr:row>
      <xdr:rowOff>155121</xdr:rowOff>
    </xdr:from>
    <xdr:to>
      <xdr:col>14</xdr:col>
      <xdr:colOff>736306</xdr:colOff>
      <xdr:row>45</xdr:row>
      <xdr:rowOff>31856</xdr:rowOff>
    </xdr:to>
    <xdr:sp macro="" textlink="">
      <xdr:nvSpPr>
        <xdr:cNvPr id="13" name="12 Flecha derecha"/>
        <xdr:cNvSpPr/>
      </xdr:nvSpPr>
      <xdr:spPr>
        <a:xfrm>
          <a:off x="10998653" y="7575096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60</xdr:row>
      <xdr:rowOff>155121</xdr:rowOff>
    </xdr:from>
    <xdr:to>
      <xdr:col>14</xdr:col>
      <xdr:colOff>736306</xdr:colOff>
      <xdr:row>64</xdr:row>
      <xdr:rowOff>31856</xdr:rowOff>
    </xdr:to>
    <xdr:sp macro="" textlink="">
      <xdr:nvSpPr>
        <xdr:cNvPr id="22" name="21 Flecha derecha"/>
        <xdr:cNvSpPr/>
      </xdr:nvSpPr>
      <xdr:spPr>
        <a:xfrm>
          <a:off x="10998653" y="7575096"/>
          <a:ext cx="672353" cy="6387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731459</xdr:colOff>
      <xdr:row>4</xdr:row>
      <xdr:rowOff>158761</xdr:rowOff>
    </xdr:from>
    <xdr:to>
      <xdr:col>22</xdr:col>
      <xdr:colOff>784412</xdr:colOff>
      <xdr:row>20</xdr:row>
      <xdr:rowOff>4368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700692</xdr:colOff>
      <xdr:row>21</xdr:row>
      <xdr:rowOff>169264</xdr:rowOff>
    </xdr:from>
    <xdr:to>
      <xdr:col>22</xdr:col>
      <xdr:colOff>783184</xdr:colOff>
      <xdr:row>37</xdr:row>
      <xdr:rowOff>1264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706762</xdr:colOff>
      <xdr:row>59</xdr:row>
      <xdr:rowOff>114290</xdr:rowOff>
    </xdr:from>
    <xdr:to>
      <xdr:col>22</xdr:col>
      <xdr:colOff>797337</xdr:colOff>
      <xdr:row>74</xdr:row>
      <xdr:rowOff>136790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725482</xdr:colOff>
      <xdr:row>40</xdr:row>
      <xdr:rowOff>189378</xdr:rowOff>
    </xdr:from>
    <xdr:to>
      <xdr:col>22</xdr:col>
      <xdr:colOff>810532</xdr:colOff>
      <xdr:row>56</xdr:row>
      <xdr:rowOff>21378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1</cdr:x>
      <cdr:y>0.99664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800">
              <a:latin typeface="Arial Narrow" panose="020B0606020202030204" pitchFamily="34" charset="0"/>
            </a:rPr>
            <a:t>Fuente:</a:t>
          </a:r>
          <a:r>
            <a:rPr lang="es-PE" sz="800" baseline="0">
              <a:latin typeface="Arial Narrow" panose="020B0606020202030204" pitchFamily="34" charset="0"/>
            </a:rPr>
            <a:t> MEF, al 03 de enero del 2017                                                                                                            Elaboración: CIE-PERUCÁMARAS</a:t>
          </a:r>
          <a:endParaRPr lang="es-PE" sz="80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800">
              <a:latin typeface="Arial Narrow" panose="020B0606020202030204" pitchFamily="34" charset="0"/>
            </a:rPr>
            <a:t>Fuente:</a:t>
          </a:r>
          <a:r>
            <a:rPr lang="es-PE" sz="800" baseline="0">
              <a:latin typeface="Arial Narrow" panose="020B0606020202030204" pitchFamily="34" charset="0"/>
            </a:rPr>
            <a:t> MEF, al 03 de enero del 2017              		                                                      Elaboración: CIE-PERUCÁMARAS</a:t>
          </a:r>
          <a:endParaRPr lang="es-PE" sz="80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900">
              <a:latin typeface="Arial Narrow" panose="020B0606020202030204" pitchFamily="34" charset="0"/>
            </a:rPr>
            <a:t>Fuente:</a:t>
          </a:r>
          <a:r>
            <a:rPr lang="es-PE" sz="900" baseline="0">
              <a:latin typeface="Arial Narrow" panose="020B0606020202030204" pitchFamily="34" charset="0"/>
            </a:rPr>
            <a:t> MEF, al 03 de enero del 2017		                                    Elaboración: CIE-PERUCÁMARAS</a:t>
          </a:r>
          <a:endParaRPr lang="es-PE" sz="90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0.90477</cdr:y>
    </cdr:from>
    <cdr:to>
      <cdr:x>1</cdr:x>
      <cdr:y>0.9908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05741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900">
              <a:latin typeface="Arial Narrow" panose="020B0606020202030204" pitchFamily="34" charset="0"/>
            </a:rPr>
            <a:t>Fuente:</a:t>
          </a:r>
          <a:r>
            <a:rPr lang="es-PE" sz="900" baseline="0">
              <a:latin typeface="Arial Narrow" panose="020B0606020202030204" pitchFamily="34" charset="0"/>
            </a:rPr>
            <a:t> MEF, al 03 de enero del 2017           	                                    Elaboración: CIE-PERUCÁMARAS</a:t>
          </a:r>
          <a:endParaRPr lang="es-PE" sz="9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0.09801</cdr:x>
      <cdr:y>0.30515</cdr:y>
    </cdr:from>
    <cdr:to>
      <cdr:x>0.48791</cdr:x>
      <cdr:y>0.74369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29769" y="878842"/>
          <a:ext cx="2107591" cy="126299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1000">
              <a:latin typeface="Arial Narrow" panose="020B0606020202030204" pitchFamily="34" charset="0"/>
            </a:rPr>
            <a:t>Ejecución</a:t>
          </a:r>
          <a:r>
            <a:rPr lang="es-PE" sz="1000" baseline="0">
              <a:latin typeface="Arial Narrow" panose="020B0606020202030204" pitchFamily="34" charset="0"/>
            </a:rPr>
            <a:t> a la fecha:</a:t>
          </a:r>
        </a:p>
        <a:p xmlns:a="http://schemas.openxmlformats.org/drawingml/2006/main">
          <a:pPr algn="l"/>
          <a:r>
            <a:rPr lang="es-PE" sz="1000" baseline="0">
              <a:solidFill>
                <a:schemeClr val="accent2"/>
              </a:solidFill>
              <a:latin typeface="Arial Narrow" panose="020B0606020202030204" pitchFamily="34" charset="0"/>
            </a:rPr>
            <a:t>S/ 4,933.2 millones, un avance de 65,7%</a:t>
          </a: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Avance:</a:t>
          </a:r>
        </a:p>
        <a:p xmlns:a="http://schemas.openxmlformats.org/drawingml/2006/main">
          <a:pPr algn="l"/>
          <a:r>
            <a:rPr lang="es-PE" sz="1000" b="1" baseline="0">
              <a:solidFill>
                <a:schemeClr val="accent2"/>
              </a:solidFill>
              <a:latin typeface="Arial Narrow" panose="020B0606020202030204" pitchFamily="34" charset="0"/>
            </a:rPr>
            <a:t>GN:    60,2%</a:t>
          </a:r>
        </a:p>
        <a:p xmlns:a="http://schemas.openxmlformats.org/drawingml/2006/main">
          <a:pPr algn="l"/>
          <a:r>
            <a:rPr lang="es-PE" sz="1000" b="1" baseline="0">
              <a:solidFill>
                <a:schemeClr val="accent2">
                  <a:lumMod val="60000"/>
                  <a:lumOff val="40000"/>
                </a:schemeClr>
              </a:solidFill>
              <a:latin typeface="Arial Narrow" panose="020B0606020202030204" pitchFamily="34" charset="0"/>
            </a:rPr>
            <a:t>GR:    69,7%</a:t>
          </a:r>
        </a:p>
        <a:p xmlns:a="http://schemas.openxmlformats.org/drawingml/2006/main">
          <a:pPr algn="l"/>
          <a:r>
            <a:rPr lang="es-PE" sz="1000" b="1" baseline="0">
              <a:solidFill>
                <a:schemeClr val="accent2">
                  <a:lumMod val="40000"/>
                  <a:lumOff val="60000"/>
                </a:schemeClr>
              </a:solidFill>
              <a:latin typeface="Arial Narrow" panose="020B0606020202030204" pitchFamily="34" charset="0"/>
            </a:rPr>
            <a:t>GL:     66,4%</a:t>
          </a:r>
          <a:endParaRPr lang="es-PE" sz="1000" b="1">
            <a:solidFill>
              <a:schemeClr val="accent2">
                <a:lumMod val="40000"/>
                <a:lumOff val="6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4</xdr:row>
      <xdr:rowOff>57150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5607" cy="816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A24" sqref="A24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33" t="s">
        <v>91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18" ht="19.5" customHeight="1" x14ac:dyDescent="0.25">
      <c r="B4" s="111" t="s">
        <v>72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2:18" ht="15" customHeight="1" x14ac:dyDescent="0.25">
      <c r="B5" s="134" t="s">
        <v>128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2:18" ht="15" customHeight="1" x14ac:dyDescent="0.25">
      <c r="J6" s="17"/>
    </row>
    <row r="7" spans="2:18" ht="15" customHeight="1" x14ac:dyDescent="0.25">
      <c r="J7" s="17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F22" sqref="F22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2" t="s">
        <v>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2:15" x14ac:dyDescent="0.25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2:15" x14ac:dyDescent="0.25"/>
    <row r="11" spans="2:15" x14ac:dyDescent="0.25"/>
    <row r="12" spans="2:15" x14ac:dyDescent="0.25">
      <c r="F12" s="102" t="s">
        <v>92</v>
      </c>
      <c r="J12" s="3">
        <v>2</v>
      </c>
    </row>
    <row r="13" spans="2:15" x14ac:dyDescent="0.25">
      <c r="G13" s="103" t="s">
        <v>93</v>
      </c>
      <c r="J13" s="3">
        <v>3</v>
      </c>
    </row>
    <row r="14" spans="2:15" x14ac:dyDescent="0.25">
      <c r="G14" s="102" t="s">
        <v>94</v>
      </c>
      <c r="J14" s="3">
        <v>4</v>
      </c>
    </row>
    <row r="15" spans="2:15" x14ac:dyDescent="0.25">
      <c r="G15" s="102" t="s">
        <v>95</v>
      </c>
      <c r="J15" s="3">
        <v>5</v>
      </c>
    </row>
    <row r="16" spans="2:15" x14ac:dyDescent="0.25">
      <c r="G16" s="102" t="s">
        <v>96</v>
      </c>
      <c r="J16" s="3">
        <v>6</v>
      </c>
    </row>
    <row r="17" spans="7:10" x14ac:dyDescent="0.25">
      <c r="G17" s="102" t="s">
        <v>97</v>
      </c>
      <c r="J17" s="3">
        <v>7</v>
      </c>
    </row>
    <row r="18" spans="7:10" x14ac:dyDescent="0.25">
      <c r="G18"/>
      <c r="J18" s="3"/>
    </row>
    <row r="19" spans="7:10" x14ac:dyDescent="0.25">
      <c r="J19" s="3"/>
    </row>
    <row r="20" spans="7:10" x14ac:dyDescent="0.25">
      <c r="J20" s="3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F12 J12:J15 G13:G16 J17:J20" name="Rango1"/>
  </protectedRanges>
  <mergeCells count="1">
    <mergeCell ref="B8:O9"/>
  </mergeCells>
  <hyperlinks>
    <hyperlink ref="F12" location="Cajamarca!A1" display="Norte"/>
    <hyperlink ref="G13" location="Cajamarca!A1" display="Cajamarca"/>
    <hyperlink ref="G14" location="'La Libertad'!A1" display="La Libertad"/>
    <hyperlink ref="G15" location="Lambayeque!A1" display="Lambayeque"/>
    <hyperlink ref="G16" location="Piura!A1" display="Piura"/>
    <hyperlink ref="G17" location="Tumbes!A1" display="Tumbes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98"/>
  <sheetViews>
    <sheetView zoomScaleNormal="100" workbookViewId="0">
      <selection activeCell="A9" sqref="A9"/>
    </sheetView>
  </sheetViews>
  <sheetFormatPr baseColWidth="10" defaultColWidth="0" defaultRowHeight="15" x14ac:dyDescent="0.25"/>
  <cols>
    <col min="1" max="16" width="11.7109375" style="1" customWidth="1"/>
    <col min="17" max="22" width="11.42578125" style="105" customWidth="1"/>
    <col min="23" max="23" width="12.7109375" style="105" customWidth="1"/>
    <col min="24" max="16384" width="11.42578125" style="15" hidden="1"/>
  </cols>
  <sheetData>
    <row r="1" spans="2:23" x14ac:dyDescent="0.25">
      <c r="B1" s="121" t="s">
        <v>119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2:23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23" x14ac:dyDescent="0.25">
      <c r="B3" s="18" t="str">
        <f>+C7</f>
        <v>1.Ejecución del de proyectos de inversión pública en la Macroregión</v>
      </c>
      <c r="C3" s="69"/>
      <c r="D3" s="69"/>
      <c r="E3" s="69"/>
      <c r="F3" s="69"/>
      <c r="G3" s="68"/>
      <c r="H3" s="69"/>
      <c r="I3" s="18" t="str">
        <f>+C62</f>
        <v>3. Ejecución de la Inversión Pública por tipo de Intervenciones  en la Macro Región</v>
      </c>
      <c r="J3" s="69"/>
      <c r="K3" s="69"/>
      <c r="L3" s="68"/>
      <c r="M3" s="21"/>
      <c r="N3" s="21"/>
      <c r="O3" s="21"/>
    </row>
    <row r="4" spans="2:23" x14ac:dyDescent="0.25">
      <c r="B4" s="18" t="str">
        <f>+C43</f>
        <v>2. Ejecución de la Inversión Pública por Niveles de Gobierno en la Macro Región</v>
      </c>
      <c r="C4" s="69"/>
      <c r="D4" s="69"/>
      <c r="E4" s="69"/>
      <c r="F4" s="69"/>
      <c r="G4" s="68"/>
      <c r="H4" s="69"/>
      <c r="I4" s="18" t="str">
        <f>+C80</f>
        <v>4. Ejecución de la Inversión Pública por sectores  en la Macro Región</v>
      </c>
      <c r="J4" s="69"/>
      <c r="K4" s="69"/>
      <c r="L4" s="68"/>
      <c r="M4" s="21"/>
      <c r="N4" s="21"/>
      <c r="O4" s="21"/>
    </row>
    <row r="6" spans="2:23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23" x14ac:dyDescent="0.25">
      <c r="B7" s="7"/>
      <c r="C7" s="114" t="s">
        <v>44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8"/>
    </row>
    <row r="8" spans="2:23" ht="15" customHeight="1" x14ac:dyDescent="0.25">
      <c r="B8" s="7"/>
      <c r="C8" s="115" t="str">
        <f>+CONCATENATE("A la fecha en la región  se vienen ejecutando S/ ",FIXED(H20,1)," millones en proyectos de inversión pública, equivalente a un avance  del ",FIXED(I20*100,1),"%. Unos 12.3 puntos porcentuales por debajo del nivel de avance alcanzado al cierre del 2015")</f>
        <v>A la fecha en la región  se vienen ejecutando S/ 4,933.2 millones en proyectos de inversión pública, equivalente a un avance  del 65.7%. Unos 12.3 puntos porcentuales por debajo del nivel de avance alcanzado al cierre del 2015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9"/>
    </row>
    <row r="9" spans="2:23" x14ac:dyDescent="0.25">
      <c r="B9" s="7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9"/>
    </row>
    <row r="10" spans="2:23" x14ac:dyDescent="0.25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0"/>
    </row>
    <row r="11" spans="2:23" x14ac:dyDescent="0.25">
      <c r="B11" s="7"/>
      <c r="C11" s="2"/>
      <c r="D11" s="2"/>
      <c r="E11" s="122" t="s">
        <v>45</v>
      </c>
      <c r="F11" s="123"/>
      <c r="G11" s="123"/>
      <c r="H11" s="123"/>
      <c r="I11" s="123"/>
      <c r="J11" s="123"/>
      <c r="K11" s="123"/>
      <c r="L11" s="123"/>
      <c r="M11" s="70"/>
      <c r="N11" s="70"/>
      <c r="O11" s="10"/>
      <c r="R11" s="93" t="s">
        <v>53</v>
      </c>
      <c r="S11" s="93" t="s">
        <v>20</v>
      </c>
      <c r="T11" s="94" t="s">
        <v>51</v>
      </c>
      <c r="U11" s="93" t="s">
        <v>52</v>
      </c>
      <c r="V11" s="93" t="s">
        <v>50</v>
      </c>
      <c r="W11" s="106"/>
    </row>
    <row r="12" spans="2:23" x14ac:dyDescent="0.25">
      <c r="B12" s="7"/>
      <c r="C12" s="2"/>
      <c r="D12" s="2"/>
      <c r="E12" s="124" t="s">
        <v>12</v>
      </c>
      <c r="F12" s="124"/>
      <c r="G12" s="124"/>
      <c r="H12" s="124"/>
      <c r="I12" s="124"/>
      <c r="J12" s="124"/>
      <c r="K12" s="124"/>
      <c r="L12" s="124"/>
      <c r="M12" s="70"/>
      <c r="N12" s="70"/>
      <c r="O12" s="10"/>
      <c r="R12" s="95" t="s">
        <v>93</v>
      </c>
      <c r="S12" s="96">
        <v>2179.9839569999999</v>
      </c>
      <c r="T12" s="96">
        <v>1386.3904799999998</v>
      </c>
      <c r="U12" s="96">
        <f>+S12-T12</f>
        <v>793.59347700000012</v>
      </c>
      <c r="V12" s="97">
        <f>+T12/S12</f>
        <v>0.63596361594692219</v>
      </c>
      <c r="W12" s="106"/>
    </row>
    <row r="13" spans="2:23" x14ac:dyDescent="0.25">
      <c r="B13" s="7"/>
      <c r="C13" s="2"/>
      <c r="D13" s="2"/>
      <c r="E13" s="125" t="s">
        <v>4</v>
      </c>
      <c r="F13" s="126"/>
      <c r="G13" s="130">
        <v>2016</v>
      </c>
      <c r="H13" s="130"/>
      <c r="I13" s="130"/>
      <c r="J13" s="130">
        <v>2015</v>
      </c>
      <c r="K13" s="130"/>
      <c r="L13" s="130"/>
      <c r="M13" s="70"/>
      <c r="N13" s="70"/>
      <c r="O13" s="10"/>
      <c r="R13" s="95" t="s">
        <v>96</v>
      </c>
      <c r="S13" s="96">
        <v>1986.4349430000002</v>
      </c>
      <c r="T13" s="96">
        <v>1338.6245719999999</v>
      </c>
      <c r="U13" s="96">
        <f>+S13-T13</f>
        <v>647.81037100000026</v>
      </c>
      <c r="V13" s="97">
        <f>+T13/S13</f>
        <v>0.67388291608400275</v>
      </c>
      <c r="W13" s="106"/>
    </row>
    <row r="14" spans="2:23" x14ac:dyDescent="0.25">
      <c r="B14" s="7"/>
      <c r="C14" s="2"/>
      <c r="D14" s="2"/>
      <c r="E14" s="127"/>
      <c r="F14" s="128"/>
      <c r="G14" s="55" t="s">
        <v>6</v>
      </c>
      <c r="H14" s="104" t="s">
        <v>51</v>
      </c>
      <c r="I14" s="55" t="s">
        <v>8</v>
      </c>
      <c r="J14" s="55" t="s">
        <v>6</v>
      </c>
      <c r="K14" s="55" t="s">
        <v>51</v>
      </c>
      <c r="L14" s="55" t="s">
        <v>8</v>
      </c>
      <c r="M14" s="73"/>
      <c r="N14" s="88" t="s">
        <v>67</v>
      </c>
      <c r="O14" s="10"/>
      <c r="R14" s="95" t="s">
        <v>94</v>
      </c>
      <c r="S14" s="96">
        <v>1823.685399</v>
      </c>
      <c r="T14" s="96">
        <v>1350.7648609999999</v>
      </c>
      <c r="U14" s="96">
        <f>+S14-T14</f>
        <v>472.92053800000008</v>
      </c>
      <c r="V14" s="97">
        <f>+T14/S14</f>
        <v>0.74067866186825781</v>
      </c>
      <c r="W14" s="106"/>
    </row>
    <row r="15" spans="2:23" ht="14.25" customHeight="1" x14ac:dyDescent="0.25">
      <c r="B15" s="7"/>
      <c r="C15" s="16"/>
      <c r="D15" s="110">
        <f>+G15/$G$20</f>
        <v>0.29020673939248182</v>
      </c>
      <c r="E15" s="62" t="s">
        <v>93</v>
      </c>
      <c r="F15" s="31"/>
      <c r="G15" s="56">
        <f>+Cajamarca!G19</f>
        <v>2179.9839569999999</v>
      </c>
      <c r="H15" s="56">
        <f>+Cajamarca!H19</f>
        <v>1386.3904799999998</v>
      </c>
      <c r="I15" s="57">
        <f>+H15/G15</f>
        <v>0.63596361594692219</v>
      </c>
      <c r="J15" s="58">
        <f>+Cajamarca!J19</f>
        <v>2141.2842000000001</v>
      </c>
      <c r="K15" s="58">
        <f>+Cajamarca!K19</f>
        <v>1552.2045410000001</v>
      </c>
      <c r="L15" s="59">
        <f t="shared" ref="L15:L20" si="0">+K15/J15</f>
        <v>0.72489422048693952</v>
      </c>
      <c r="M15" s="74"/>
      <c r="N15" s="58">
        <f>+(I15-L15)*100</f>
        <v>-8.8930604540017342</v>
      </c>
      <c r="O15" s="10"/>
      <c r="R15" s="95" t="s">
        <v>95</v>
      </c>
      <c r="S15" s="96">
        <v>1158.5844669999999</v>
      </c>
      <c r="T15" s="96">
        <v>661.98589700000002</v>
      </c>
      <c r="U15" s="96">
        <f>+S15-T15</f>
        <v>496.59856999999988</v>
      </c>
      <c r="V15" s="97">
        <f>+T15/S15</f>
        <v>0.57137473861886334</v>
      </c>
      <c r="W15" s="106"/>
    </row>
    <row r="16" spans="2:23" x14ac:dyDescent="0.25">
      <c r="B16" s="7"/>
      <c r="C16" s="16"/>
      <c r="D16" s="110">
        <f t="shared" ref="D16:D20" si="1">+G16/$G$20</f>
        <v>0.24277508631292521</v>
      </c>
      <c r="E16" s="62" t="s">
        <v>94</v>
      </c>
      <c r="F16" s="31"/>
      <c r="G16" s="56">
        <f>+'La Libertad'!G19</f>
        <v>1823.685399</v>
      </c>
      <c r="H16" s="56">
        <f>+'La Libertad'!H19</f>
        <v>1350.7648609999999</v>
      </c>
      <c r="I16" s="57">
        <f t="shared" ref="I16:I20" si="2">+H16/G16</f>
        <v>0.74067866186825781</v>
      </c>
      <c r="J16" s="58">
        <f>+'La Libertad'!J19</f>
        <v>1871.295615</v>
      </c>
      <c r="K16" s="58">
        <f>+'La Libertad'!K19</f>
        <v>1413.1386680000001</v>
      </c>
      <c r="L16" s="59">
        <f t="shared" si="0"/>
        <v>0.75516591642309816</v>
      </c>
      <c r="M16" s="75"/>
      <c r="N16" s="58">
        <f t="shared" ref="N16:N20" si="3">+(I16-L16)*100</f>
        <v>-1.4487254554840345</v>
      </c>
      <c r="O16" s="10"/>
      <c r="R16" s="95" t="s">
        <v>97</v>
      </c>
      <c r="S16" s="96">
        <v>363.14214999999996</v>
      </c>
      <c r="T16" s="96">
        <v>195.401611</v>
      </c>
      <c r="U16" s="96">
        <f>+S16-T16</f>
        <v>167.74053899999996</v>
      </c>
      <c r="V16" s="97">
        <f>+T16/S16</f>
        <v>0.53808573584751873</v>
      </c>
      <c r="W16" s="106"/>
    </row>
    <row r="17" spans="2:23" x14ac:dyDescent="0.25">
      <c r="B17" s="7"/>
      <c r="C17" s="16"/>
      <c r="D17" s="110">
        <f t="shared" si="1"/>
        <v>0.15423463067203041</v>
      </c>
      <c r="E17" s="62" t="s">
        <v>95</v>
      </c>
      <c r="F17" s="31"/>
      <c r="G17" s="56">
        <f>+Lambayeque!G19</f>
        <v>1158.5844669999999</v>
      </c>
      <c r="H17" s="56">
        <f>+Lambayeque!H19</f>
        <v>661.98589700000002</v>
      </c>
      <c r="I17" s="57">
        <f t="shared" si="2"/>
        <v>0.57137473861886334</v>
      </c>
      <c r="J17" s="58">
        <f>+Lambayeque!J19</f>
        <v>984.53962400000012</v>
      </c>
      <c r="K17" s="58">
        <f>+Lambayeque!K19</f>
        <v>657.96223999999995</v>
      </c>
      <c r="L17" s="59">
        <f t="shared" si="0"/>
        <v>0.6682943214888829</v>
      </c>
      <c r="M17" s="75"/>
      <c r="N17" s="58">
        <f t="shared" si="3"/>
        <v>-9.6919582870019561</v>
      </c>
      <c r="O17" s="10"/>
      <c r="S17" s="107"/>
      <c r="T17" s="107"/>
      <c r="U17" s="107"/>
      <c r="V17" s="108"/>
      <c r="W17" s="106"/>
    </row>
    <row r="18" spans="2:23" x14ac:dyDescent="0.25">
      <c r="B18" s="7"/>
      <c r="C18" s="91"/>
      <c r="D18" s="110">
        <f t="shared" si="1"/>
        <v>0.26444084873754903</v>
      </c>
      <c r="E18" s="62" t="s">
        <v>96</v>
      </c>
      <c r="F18" s="31"/>
      <c r="G18" s="56">
        <f>+Piura!G19</f>
        <v>1986.4349430000002</v>
      </c>
      <c r="H18" s="56">
        <f>+Piura!H19</f>
        <v>1338.6245719999999</v>
      </c>
      <c r="I18" s="57">
        <f t="shared" si="2"/>
        <v>0.67388291608400275</v>
      </c>
      <c r="J18" s="58">
        <f>+Piura!J19</f>
        <v>1967.7805750000002</v>
      </c>
      <c r="K18" s="58">
        <f>+Piura!K19</f>
        <v>1630.98874</v>
      </c>
      <c r="L18" s="59">
        <f t="shared" si="0"/>
        <v>0.82884685453305673</v>
      </c>
      <c r="M18" s="70"/>
      <c r="N18" s="58">
        <f t="shared" si="3"/>
        <v>-15.496393844905398</v>
      </c>
      <c r="O18" s="10"/>
      <c r="S18" s="106"/>
      <c r="T18" s="106"/>
      <c r="U18" s="106"/>
      <c r="V18" s="108"/>
      <c r="W18" s="106"/>
    </row>
    <row r="19" spans="2:23" x14ac:dyDescent="0.25">
      <c r="B19" s="7"/>
      <c r="C19" s="2"/>
      <c r="D19" s="110">
        <f t="shared" si="1"/>
        <v>4.8342694885013568E-2</v>
      </c>
      <c r="E19" s="62" t="s">
        <v>97</v>
      </c>
      <c r="F19" s="31"/>
      <c r="G19" s="56">
        <f>+Tumbes!G19</f>
        <v>363.14214999999996</v>
      </c>
      <c r="H19" s="56">
        <f>+Tumbes!H19</f>
        <v>195.401611</v>
      </c>
      <c r="I19" s="57">
        <f t="shared" si="2"/>
        <v>0.53808573584751873</v>
      </c>
      <c r="J19" s="56">
        <f>+Tumbes!J19</f>
        <v>332.73863899999998</v>
      </c>
      <c r="K19" s="56">
        <f>+Tumbes!K19</f>
        <v>229.349628</v>
      </c>
      <c r="L19" s="59">
        <f t="shared" si="0"/>
        <v>0.68927861425796122</v>
      </c>
      <c r="M19" s="70"/>
      <c r="N19" s="58">
        <f t="shared" si="3"/>
        <v>-15.119287841044249</v>
      </c>
      <c r="O19" s="10"/>
      <c r="S19" s="106"/>
      <c r="T19" s="106"/>
      <c r="U19" s="106"/>
      <c r="V19" s="108"/>
      <c r="W19" s="106"/>
    </row>
    <row r="20" spans="2:23" x14ac:dyDescent="0.25">
      <c r="B20" s="7"/>
      <c r="C20" s="2"/>
      <c r="D20" s="110">
        <f t="shared" si="1"/>
        <v>1</v>
      </c>
      <c r="E20" s="65" t="s">
        <v>92</v>
      </c>
      <c r="F20" s="41"/>
      <c r="G20" s="66">
        <f>SUM(G15:G19)</f>
        <v>7511.8309159999999</v>
      </c>
      <c r="H20" s="61">
        <f>SUM(H15:H19)</f>
        <v>4933.1674210000001</v>
      </c>
      <c r="I20" s="67">
        <f t="shared" si="2"/>
        <v>0.65671971003666829</v>
      </c>
      <c r="J20" s="66">
        <f>SUM(J15:J19)</f>
        <v>7297.6386530000009</v>
      </c>
      <c r="K20" s="66">
        <f>SUM(K15:K19)</f>
        <v>5483.6438170000001</v>
      </c>
      <c r="L20" s="67">
        <f t="shared" si="0"/>
        <v>0.75142715030782159</v>
      </c>
      <c r="M20" s="76"/>
      <c r="N20" s="66">
        <f t="shared" si="3"/>
        <v>-9.4707440271153303</v>
      </c>
      <c r="O20" s="10"/>
    </row>
    <row r="21" spans="2:23" x14ac:dyDescent="0.25">
      <c r="B21" s="7"/>
      <c r="C21" s="2"/>
      <c r="D21" s="2"/>
      <c r="E21" s="113" t="s">
        <v>120</v>
      </c>
      <c r="F21" s="113"/>
      <c r="G21" s="113"/>
      <c r="H21" s="113"/>
      <c r="I21" s="113"/>
      <c r="J21" s="113"/>
      <c r="K21" s="113"/>
      <c r="L21" s="113"/>
      <c r="M21" s="71"/>
      <c r="N21" s="72"/>
      <c r="O21" s="10"/>
    </row>
    <row r="22" spans="2:23" x14ac:dyDescent="0.25">
      <c r="B22" s="7"/>
      <c r="C22" s="2"/>
      <c r="D22" s="2"/>
      <c r="E22" s="2"/>
      <c r="F22" s="77"/>
      <c r="G22" s="77"/>
      <c r="H22" s="77"/>
      <c r="I22" s="77"/>
      <c r="J22" s="77"/>
      <c r="K22" s="77"/>
      <c r="L22" s="70"/>
      <c r="M22" s="76"/>
      <c r="N22" s="70"/>
      <c r="O22" s="10"/>
    </row>
    <row r="23" spans="2:23" x14ac:dyDescent="0.25">
      <c r="B23" s="7"/>
      <c r="C23" s="115" t="s">
        <v>89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0"/>
    </row>
    <row r="24" spans="2:23" x14ac:dyDescent="0.25">
      <c r="B24" s="7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0"/>
    </row>
    <row r="25" spans="2:23" ht="15" customHeight="1" x14ac:dyDescent="0.25">
      <c r="B25" s="7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10"/>
    </row>
    <row r="26" spans="2:23" x14ac:dyDescent="0.25">
      <c r="B26" s="7"/>
      <c r="C26" s="81"/>
      <c r="D26" s="81"/>
      <c r="E26" s="116" t="s">
        <v>46</v>
      </c>
      <c r="F26" s="116"/>
      <c r="G26" s="116"/>
      <c r="H26" s="116"/>
      <c r="I26" s="116"/>
      <c r="J26" s="116"/>
      <c r="K26" s="116"/>
      <c r="L26" s="116"/>
      <c r="M26" s="81"/>
      <c r="N26" s="81"/>
      <c r="O26" s="10"/>
      <c r="R26" s="95" t="s">
        <v>53</v>
      </c>
      <c r="S26" s="95" t="s">
        <v>54</v>
      </c>
      <c r="T26" s="95" t="s">
        <v>55</v>
      </c>
    </row>
    <row r="27" spans="2:23" x14ac:dyDescent="0.25">
      <c r="B27" s="7"/>
      <c r="C27" s="2"/>
      <c r="D27" s="2"/>
      <c r="E27" s="21"/>
      <c r="F27" s="117" t="s">
        <v>69</v>
      </c>
      <c r="G27" s="117"/>
      <c r="H27" s="117"/>
      <c r="I27" s="117"/>
      <c r="J27" s="117"/>
      <c r="K27" s="117"/>
      <c r="L27" s="21"/>
      <c r="M27" s="2"/>
      <c r="N27" s="2"/>
      <c r="O27" s="10"/>
      <c r="R27" s="95" t="s">
        <v>93</v>
      </c>
      <c r="S27" s="96">
        <v>2179.9839569999999</v>
      </c>
      <c r="T27" s="97">
        <v>0.63596361594692219</v>
      </c>
    </row>
    <row r="28" spans="2:23" x14ac:dyDescent="0.25">
      <c r="B28" s="7"/>
      <c r="C28" s="2"/>
      <c r="D28" s="2"/>
      <c r="E28" s="2"/>
      <c r="F28" s="49" t="s">
        <v>27</v>
      </c>
      <c r="G28" s="50" t="s">
        <v>18</v>
      </c>
      <c r="H28" s="50" t="s">
        <v>20</v>
      </c>
      <c r="I28" s="50" t="s">
        <v>51</v>
      </c>
      <c r="J28" s="50" t="s">
        <v>26</v>
      </c>
      <c r="K28" s="50" t="s">
        <v>3</v>
      </c>
      <c r="L28" s="2"/>
      <c r="M28" s="2" t="s">
        <v>47</v>
      </c>
      <c r="N28" s="2"/>
      <c r="O28" s="10"/>
      <c r="R28" s="95" t="s">
        <v>96</v>
      </c>
      <c r="S28" s="96">
        <v>1986.4349430000002</v>
      </c>
      <c r="T28" s="97">
        <v>0.67388291608400275</v>
      </c>
    </row>
    <row r="29" spans="2:23" x14ac:dyDescent="0.25">
      <c r="B29" s="7"/>
      <c r="C29" s="2"/>
      <c r="D29" s="2"/>
      <c r="E29" s="2"/>
      <c r="F29" s="44" t="s">
        <v>28</v>
      </c>
      <c r="G29" s="32">
        <f>+I29/H29</f>
        <v>0</v>
      </c>
      <c r="H29" s="60">
        <f>+'La Libertad'!H58+Lambayeque!H58+Piura!H58+Tumbes!H58+Cajamarca!H58</f>
        <v>612.3794519999999</v>
      </c>
      <c r="I29" s="60">
        <f>+'La Libertad'!I58+Lambayeque!I58+Piura!I58+Tumbes!I58+Cajamarca!I58</f>
        <v>0</v>
      </c>
      <c r="J29" s="63">
        <f>+'La Libertad'!J58+Lambayeque!J58+Piura!J58+Tumbes!J58+Cajamarca!J58</f>
        <v>2007</v>
      </c>
      <c r="K29" s="32">
        <f>+J29/J$33</f>
        <v>0.22132774591971768</v>
      </c>
      <c r="L29" s="2"/>
      <c r="M29" s="82">
        <f>SUM(J30:J32)</f>
        <v>7061</v>
      </c>
      <c r="N29" s="2"/>
      <c r="O29" s="10"/>
      <c r="R29" s="95" t="s">
        <v>94</v>
      </c>
      <c r="S29" s="96">
        <v>1823.685399</v>
      </c>
      <c r="T29" s="97">
        <v>0.74067866186825781</v>
      </c>
    </row>
    <row r="30" spans="2:23" x14ac:dyDescent="0.25">
      <c r="B30" s="7"/>
      <c r="C30" s="2"/>
      <c r="D30" s="2"/>
      <c r="E30" s="2"/>
      <c r="F30" s="44" t="s">
        <v>29</v>
      </c>
      <c r="G30" s="32">
        <f t="shared" ref="G30:G33" si="4">+I30/H30</f>
        <v>0.20847036627971008</v>
      </c>
      <c r="H30" s="60">
        <f>+'La Libertad'!H59+Lambayeque!H59+Piura!H59+Tumbes!H59+Cajamarca!H59</f>
        <v>1634.7881239999999</v>
      </c>
      <c r="I30" s="60">
        <f>+'La Libertad'!I59+Lambayeque!I59+Piura!I59+Tumbes!I59+Cajamarca!I59</f>
        <v>340.80487900000008</v>
      </c>
      <c r="J30" s="63">
        <f>+'La Libertad'!J59+Lambayeque!J59+Piura!J59+Tumbes!J59+Cajamarca!J59</f>
        <v>1118</v>
      </c>
      <c r="K30" s="32">
        <f t="shared" ref="K30:K32" si="5">+J30/J$33</f>
        <v>0.12329069254521394</v>
      </c>
      <c r="L30" s="2"/>
      <c r="M30" s="2"/>
      <c r="N30" s="2"/>
      <c r="O30" s="10"/>
      <c r="R30" s="95" t="s">
        <v>95</v>
      </c>
      <c r="S30" s="96">
        <v>1158.5844669999999</v>
      </c>
      <c r="T30" s="97">
        <v>0.57137473861886334</v>
      </c>
    </row>
    <row r="31" spans="2:23" x14ac:dyDescent="0.25">
      <c r="B31" s="7"/>
      <c r="C31" s="2"/>
      <c r="D31" s="2"/>
      <c r="E31" s="2"/>
      <c r="F31" s="44" t="s">
        <v>30</v>
      </c>
      <c r="G31" s="32">
        <f t="shared" si="4"/>
        <v>0.85985058272967907</v>
      </c>
      <c r="H31" s="60">
        <f>+'La Libertad'!H60+Lambayeque!H60+Piura!H60+Tumbes!H60+Cajamarca!H60</f>
        <v>4797.0279369999989</v>
      </c>
      <c r="I31" s="60">
        <f>+'La Libertad'!I60+Lambayeque!I60+Piura!I60+Tumbes!I60+Cajamarca!I60</f>
        <v>4124.7272669999993</v>
      </c>
      <c r="J31" s="63">
        <f>+'La Libertad'!J60+Lambayeque!J60+Piura!J60+Tumbes!J60+Cajamarca!J60</f>
        <v>4003</v>
      </c>
      <c r="K31" s="32">
        <f t="shared" si="5"/>
        <v>0.4414424349360388</v>
      </c>
      <c r="L31" s="2"/>
      <c r="M31" s="2"/>
      <c r="N31" s="2"/>
      <c r="O31" s="10"/>
      <c r="R31" s="95" t="s">
        <v>97</v>
      </c>
      <c r="S31" s="96">
        <v>363.14214999999996</v>
      </c>
      <c r="T31" s="97">
        <v>0.53808573584751873</v>
      </c>
    </row>
    <row r="32" spans="2:23" x14ac:dyDescent="0.25">
      <c r="B32" s="7"/>
      <c r="C32" s="2"/>
      <c r="D32" s="2"/>
      <c r="E32" s="2"/>
      <c r="F32" s="44" t="s">
        <v>31</v>
      </c>
      <c r="G32" s="32">
        <f t="shared" si="4"/>
        <v>1</v>
      </c>
      <c r="H32" s="60">
        <f>+'La Libertad'!H61+Lambayeque!H61+Piura!H61+Tumbes!H61+Cajamarca!H61</f>
        <v>467.63540300000017</v>
      </c>
      <c r="I32" s="60">
        <f>+'La Libertad'!I61+Lambayeque!I61+Piura!I61+Tumbes!I61+Cajamarca!I61</f>
        <v>467.63540300000017</v>
      </c>
      <c r="J32" s="63">
        <f>+'La Libertad'!J61+Lambayeque!J61+Piura!J61+Tumbes!J61+Cajamarca!J61</f>
        <v>1940</v>
      </c>
      <c r="K32" s="32">
        <f t="shared" si="5"/>
        <v>0.21393912659902956</v>
      </c>
      <c r="L32" s="2"/>
      <c r="M32" s="2"/>
      <c r="N32" s="2"/>
      <c r="O32" s="10"/>
      <c r="S32" s="107"/>
      <c r="T32" s="108"/>
    </row>
    <row r="33" spans="2:23" x14ac:dyDescent="0.25">
      <c r="B33" s="7"/>
      <c r="C33" s="2"/>
      <c r="D33" s="2"/>
      <c r="E33" s="2"/>
      <c r="F33" s="45" t="s">
        <v>0</v>
      </c>
      <c r="G33" s="43">
        <f t="shared" si="4"/>
        <v>0.65671972707645543</v>
      </c>
      <c r="H33" s="61">
        <f t="shared" ref="H33:J33" si="6">SUM(H29:H32)</f>
        <v>7511.830915999999</v>
      </c>
      <c r="I33" s="61">
        <f t="shared" si="6"/>
        <v>4933.1675489999998</v>
      </c>
      <c r="J33" s="64">
        <f t="shared" si="6"/>
        <v>9068</v>
      </c>
      <c r="K33" s="43">
        <f>SUM(K29:K32)</f>
        <v>1</v>
      </c>
      <c r="L33" s="2"/>
      <c r="M33" s="2"/>
      <c r="N33" s="2"/>
      <c r="O33" s="10"/>
      <c r="S33" s="106"/>
      <c r="T33" s="108"/>
    </row>
    <row r="34" spans="2:23" x14ac:dyDescent="0.25">
      <c r="B34" s="7"/>
      <c r="C34" s="2"/>
      <c r="D34" s="2"/>
      <c r="E34" s="21"/>
      <c r="F34" s="113" t="s">
        <v>121</v>
      </c>
      <c r="G34" s="113"/>
      <c r="H34" s="113"/>
      <c r="I34" s="113"/>
      <c r="J34" s="113"/>
      <c r="K34" s="113"/>
      <c r="L34" s="21"/>
      <c r="M34" s="2"/>
      <c r="N34" s="2"/>
      <c r="O34" s="10"/>
      <c r="S34" s="106"/>
      <c r="T34" s="108"/>
    </row>
    <row r="35" spans="2:23" x14ac:dyDescent="0.25">
      <c r="B35" s="7"/>
      <c r="C35" s="2"/>
      <c r="D35" s="2"/>
      <c r="E35" s="16"/>
      <c r="F35" s="22"/>
      <c r="G35" s="23"/>
      <c r="H35" s="23"/>
      <c r="I35" s="79"/>
      <c r="J35" s="24"/>
      <c r="K35" s="38"/>
      <c r="L35" s="2"/>
      <c r="M35" s="2"/>
      <c r="N35" s="2"/>
      <c r="O35" s="10"/>
    </row>
    <row r="36" spans="2:23" x14ac:dyDescent="0.25">
      <c r="B36" s="7"/>
      <c r="C36" s="2"/>
      <c r="D36" s="2"/>
      <c r="E36" s="2"/>
      <c r="F36" s="78"/>
      <c r="G36" s="25"/>
      <c r="H36" s="25"/>
      <c r="I36" s="80"/>
      <c r="J36" s="26"/>
      <c r="K36" s="38"/>
      <c r="L36" s="2"/>
      <c r="M36" s="2"/>
      <c r="N36" s="2"/>
      <c r="O36" s="10"/>
    </row>
    <row r="37" spans="2:23" x14ac:dyDescent="0.25">
      <c r="B37" s="7"/>
      <c r="C37" s="2"/>
      <c r="D37" s="2"/>
      <c r="E37" s="2"/>
      <c r="F37" s="27"/>
      <c r="G37" s="27"/>
      <c r="H37" s="27"/>
      <c r="I37" s="27"/>
      <c r="J37" s="27"/>
      <c r="K37" s="38"/>
      <c r="L37" s="2"/>
      <c r="M37" s="2"/>
      <c r="N37" s="2"/>
      <c r="O37" s="10"/>
    </row>
    <row r="38" spans="2:23" x14ac:dyDescent="0.25">
      <c r="B38" s="7"/>
      <c r="C38" s="2"/>
      <c r="D38" s="2"/>
      <c r="E38" s="2"/>
      <c r="F38" s="38"/>
      <c r="G38" s="38"/>
      <c r="H38" s="38"/>
      <c r="I38" s="38"/>
      <c r="J38" s="38"/>
      <c r="K38" s="38"/>
      <c r="L38" s="2"/>
      <c r="M38" s="2"/>
      <c r="N38" s="2"/>
      <c r="O38" s="10"/>
    </row>
    <row r="39" spans="2:23" x14ac:dyDescent="0.25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2:23" x14ac:dyDescent="0.25">
      <c r="P40" s="109"/>
      <c r="Q40" s="95"/>
      <c r="R40" s="95"/>
      <c r="S40" s="95"/>
      <c r="T40" s="95"/>
      <c r="U40" s="95"/>
      <c r="V40" s="95"/>
      <c r="W40" s="95"/>
    </row>
    <row r="41" spans="2:23" x14ac:dyDescent="0.25">
      <c r="P41" s="109"/>
      <c r="Q41" s="95"/>
      <c r="R41" s="95"/>
      <c r="S41" s="95"/>
      <c r="T41" s="95"/>
      <c r="U41" s="95"/>
      <c r="V41" s="95"/>
      <c r="W41" s="95"/>
    </row>
    <row r="42" spans="2:23" x14ac:dyDescent="0.2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109"/>
      <c r="Q42" s="95"/>
      <c r="R42" s="95"/>
      <c r="S42" s="95"/>
      <c r="T42" s="95"/>
      <c r="U42" s="95"/>
      <c r="V42" s="95"/>
      <c r="W42" s="95"/>
    </row>
    <row r="43" spans="2:23" x14ac:dyDescent="0.25">
      <c r="B43" s="7"/>
      <c r="C43" s="114" t="s">
        <v>48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8"/>
      <c r="P43" s="109"/>
      <c r="Q43" s="95"/>
      <c r="R43" s="95"/>
      <c r="S43" s="95"/>
      <c r="T43" s="95"/>
      <c r="U43" s="95"/>
      <c r="V43" s="95"/>
      <c r="W43" s="95"/>
    </row>
    <row r="44" spans="2:23" x14ac:dyDescent="0.25"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8"/>
      <c r="P44" s="109"/>
      <c r="Q44" s="95"/>
      <c r="R44" s="95"/>
      <c r="S44" s="95"/>
      <c r="T44" s="95"/>
      <c r="U44" s="95"/>
      <c r="V44" s="95"/>
      <c r="W44" s="95"/>
    </row>
    <row r="45" spans="2:23" ht="15" customHeight="1" x14ac:dyDescent="0.25">
      <c r="B45" s="7"/>
      <c r="C45" s="115" t="s">
        <v>90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9"/>
      <c r="P45" s="109"/>
      <c r="Q45" s="95"/>
      <c r="R45" s="95"/>
      <c r="S45" s="95"/>
      <c r="T45" s="95"/>
      <c r="U45" s="95"/>
      <c r="V45" s="95"/>
      <c r="W45" s="95"/>
    </row>
    <row r="46" spans="2:23" x14ac:dyDescent="0.25">
      <c r="B46" s="7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9"/>
      <c r="P46" s="109"/>
      <c r="Q46" s="95"/>
      <c r="R46" s="95"/>
      <c r="S46" s="95"/>
      <c r="T46" s="95"/>
      <c r="U46" s="95"/>
      <c r="V46" s="95"/>
      <c r="W46" s="95"/>
    </row>
    <row r="47" spans="2:23" x14ac:dyDescent="0.25"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0"/>
      <c r="P47" s="109"/>
      <c r="Q47" s="95"/>
      <c r="R47" s="95"/>
      <c r="S47" s="95"/>
      <c r="T47" s="95"/>
      <c r="U47" s="95"/>
      <c r="V47" s="95"/>
      <c r="W47" s="95"/>
    </row>
    <row r="48" spans="2:23" x14ac:dyDescent="0.25">
      <c r="B48" s="7"/>
      <c r="C48" s="2"/>
      <c r="D48" s="2"/>
      <c r="E48" s="122" t="s">
        <v>43</v>
      </c>
      <c r="F48" s="123"/>
      <c r="G48" s="123"/>
      <c r="H48" s="123"/>
      <c r="I48" s="123"/>
      <c r="J48" s="123"/>
      <c r="K48" s="123"/>
      <c r="L48" s="123"/>
      <c r="M48" s="2"/>
      <c r="N48" s="2"/>
      <c r="O48" s="10"/>
      <c r="P48" s="109"/>
      <c r="Q48" s="95"/>
      <c r="R48" s="95"/>
      <c r="S48" s="95"/>
      <c r="T48" s="95"/>
      <c r="U48" s="95"/>
      <c r="V48" s="95"/>
      <c r="W48" s="95"/>
    </row>
    <row r="49" spans="2:23" x14ac:dyDescent="0.25">
      <c r="B49" s="7"/>
      <c r="C49" s="2"/>
      <c r="D49" s="2"/>
      <c r="E49" s="124" t="s">
        <v>12</v>
      </c>
      <c r="F49" s="124"/>
      <c r="G49" s="124"/>
      <c r="H49" s="124"/>
      <c r="I49" s="124"/>
      <c r="J49" s="124"/>
      <c r="K49" s="124"/>
      <c r="L49" s="124"/>
      <c r="M49" s="2"/>
      <c r="N49" s="2"/>
      <c r="O49" s="10"/>
      <c r="P49" s="109"/>
      <c r="Q49" s="95"/>
      <c r="R49" s="99" t="s">
        <v>56</v>
      </c>
      <c r="S49" s="99" t="s">
        <v>20</v>
      </c>
      <c r="T49" s="99" t="s">
        <v>51</v>
      </c>
      <c r="U49" s="95" t="s">
        <v>57</v>
      </c>
      <c r="V49" s="95"/>
      <c r="W49" s="95"/>
    </row>
    <row r="50" spans="2:23" x14ac:dyDescent="0.25">
      <c r="B50" s="7"/>
      <c r="C50" s="2"/>
      <c r="D50" s="2"/>
      <c r="E50" s="125" t="s">
        <v>11</v>
      </c>
      <c r="F50" s="126"/>
      <c r="G50" s="130">
        <v>2016</v>
      </c>
      <c r="H50" s="130"/>
      <c r="I50" s="130"/>
      <c r="J50" s="130">
        <v>2015</v>
      </c>
      <c r="K50" s="130"/>
      <c r="L50" s="130"/>
      <c r="M50" s="2"/>
      <c r="N50" s="2"/>
      <c r="O50" s="10"/>
      <c r="P50" s="109"/>
      <c r="Q50" s="95"/>
      <c r="R50" s="95" t="s">
        <v>58</v>
      </c>
      <c r="S50" s="96">
        <v>1857.3761189999996</v>
      </c>
      <c r="T50" s="96">
        <v>1118.067319</v>
      </c>
      <c r="U50" s="98">
        <f>+S50-T50</f>
        <v>739.30879999999956</v>
      </c>
      <c r="V50" s="97">
        <f>+T50/S50</f>
        <v>0.60196064090775592</v>
      </c>
      <c r="W50" s="95"/>
    </row>
    <row r="51" spans="2:23" x14ac:dyDescent="0.25">
      <c r="B51" s="7"/>
      <c r="C51" s="2"/>
      <c r="D51" s="2"/>
      <c r="E51" s="127"/>
      <c r="F51" s="128"/>
      <c r="G51" s="55" t="s">
        <v>6</v>
      </c>
      <c r="H51" s="55" t="s">
        <v>51</v>
      </c>
      <c r="I51" s="55" t="s">
        <v>8</v>
      </c>
      <c r="J51" s="55" t="s">
        <v>6</v>
      </c>
      <c r="K51" s="55" t="s">
        <v>51</v>
      </c>
      <c r="L51" s="55" t="s">
        <v>8</v>
      </c>
      <c r="M51" s="2"/>
      <c r="N51" s="89" t="s">
        <v>67</v>
      </c>
      <c r="O51" s="10"/>
      <c r="P51" s="109"/>
      <c r="Q51" s="95"/>
      <c r="R51" s="95" t="s">
        <v>59</v>
      </c>
      <c r="S51" s="96">
        <v>1788.1403009999999</v>
      </c>
      <c r="T51" s="96">
        <v>1246.3319160000001</v>
      </c>
      <c r="U51" s="98">
        <f t="shared" ref="U51:U52" si="7">+S51-T51</f>
        <v>541.80838499999982</v>
      </c>
      <c r="V51" s="97">
        <f t="shared" ref="V51:V52" si="8">+T51/S51</f>
        <v>0.69699895209732776</v>
      </c>
      <c r="W51" s="95"/>
    </row>
    <row r="52" spans="2:23" x14ac:dyDescent="0.25">
      <c r="B52" s="7"/>
      <c r="C52" s="2"/>
      <c r="D52" s="2"/>
      <c r="E52" s="62" t="s">
        <v>9</v>
      </c>
      <c r="F52" s="31"/>
      <c r="G52" s="56">
        <f>+'La Libertad'!G16+Lambayeque!G16+Piura!G16+Tumbes!G16+Cajamarca!G16</f>
        <v>1857.3761189999996</v>
      </c>
      <c r="H52" s="56">
        <f>+'La Libertad'!H16+Lambayeque!H16+Piura!H16+Tumbes!H16+Cajamarca!H16</f>
        <v>1118.067319</v>
      </c>
      <c r="I52" s="57">
        <f>+H52/G52</f>
        <v>0.60196064090775592</v>
      </c>
      <c r="J52" s="56">
        <f>+'La Libertad'!J16+Lambayeque!J16+Piura!J16+Tumbes!J16+Cajamarca!J16</f>
        <v>2080.3194699999999</v>
      </c>
      <c r="K52" s="56">
        <f>+'La Libertad'!K16+Lambayeque!K16+Piura!K16+Tumbes!K16+Cajamarca!K16</f>
        <v>1860.5267739999999</v>
      </c>
      <c r="L52" s="59">
        <f t="shared" ref="L52:L55" si="9">+K52/J52</f>
        <v>0.89434666205378544</v>
      </c>
      <c r="M52" s="2"/>
      <c r="N52" s="58">
        <f>+(I52-L52)*100</f>
        <v>-29.238602114602951</v>
      </c>
      <c r="O52" s="10"/>
      <c r="P52" s="109"/>
      <c r="Q52" s="95"/>
      <c r="R52" s="95" t="s">
        <v>60</v>
      </c>
      <c r="S52" s="96">
        <v>3866.314496</v>
      </c>
      <c r="T52" s="96">
        <v>2568.7681859999998</v>
      </c>
      <c r="U52" s="98">
        <f t="shared" si="7"/>
        <v>1297.5463100000002</v>
      </c>
      <c r="V52" s="97">
        <f t="shared" si="8"/>
        <v>0.66439711220015552</v>
      </c>
      <c r="W52" s="95"/>
    </row>
    <row r="53" spans="2:23" x14ac:dyDescent="0.25">
      <c r="B53" s="7"/>
      <c r="C53" s="2"/>
      <c r="D53" s="2"/>
      <c r="E53" s="62" t="s">
        <v>10</v>
      </c>
      <c r="F53" s="31"/>
      <c r="G53" s="56">
        <f>+'La Libertad'!G17+Lambayeque!G17+Piura!G17+Tumbes!G17+Cajamarca!G17</f>
        <v>1788.1403009999999</v>
      </c>
      <c r="H53" s="56">
        <f>+'La Libertad'!H17+Lambayeque!H17+Piura!H17+Tumbes!H17+Cajamarca!H17</f>
        <v>1246.3319160000001</v>
      </c>
      <c r="I53" s="57">
        <f t="shared" ref="I53:I55" si="10">+H53/G53</f>
        <v>0.69699895209732776</v>
      </c>
      <c r="J53" s="56">
        <f>+'La Libertad'!J17+Lambayeque!J17+Piura!J17+Tumbes!J17+Cajamarca!J17</f>
        <v>1658.0019980000002</v>
      </c>
      <c r="K53" s="56">
        <f>+'La Libertad'!K17+Lambayeque!K17+Piura!K17+Tumbes!K17+Cajamarca!K17</f>
        <v>1310.7956000000001</v>
      </c>
      <c r="L53" s="59">
        <f t="shared" si="9"/>
        <v>0.79058746707252159</v>
      </c>
      <c r="M53" s="2"/>
      <c r="N53" s="58">
        <f t="shared" ref="N53:N55" si="11">+(I53-L53)*100</f>
        <v>-9.3588514975193817</v>
      </c>
      <c r="O53" s="10"/>
      <c r="P53" s="109"/>
      <c r="Q53" s="95"/>
      <c r="R53" s="95"/>
      <c r="S53" s="95"/>
      <c r="T53" s="95"/>
      <c r="U53" s="95"/>
      <c r="V53" s="95"/>
      <c r="W53" s="95"/>
    </row>
    <row r="54" spans="2:23" x14ac:dyDescent="0.25">
      <c r="B54" s="7"/>
      <c r="C54" s="2"/>
      <c r="D54" s="2"/>
      <c r="E54" s="62" t="s">
        <v>5</v>
      </c>
      <c r="F54" s="31"/>
      <c r="G54" s="56">
        <f>+'La Libertad'!G18+Lambayeque!G18+Piura!G18+Tumbes!G18+Cajamarca!G18</f>
        <v>3866.314496</v>
      </c>
      <c r="H54" s="56">
        <f>+'La Libertad'!H18+Lambayeque!H18+Piura!H18+Tumbes!H18+Cajamarca!H18</f>
        <v>2568.7681859999998</v>
      </c>
      <c r="I54" s="57">
        <f t="shared" si="10"/>
        <v>0.66439711220015552</v>
      </c>
      <c r="J54" s="56">
        <f>+'La Libertad'!J18+Lambayeque!J18+Piura!J18+Tumbes!J18+Cajamarca!J18</f>
        <v>3559.3171849999999</v>
      </c>
      <c r="K54" s="56">
        <f>+'La Libertad'!K18+Lambayeque!K18+Piura!K18+Tumbes!K18+Cajamarca!K18</f>
        <v>2312.3214429999998</v>
      </c>
      <c r="L54" s="59">
        <f t="shared" si="9"/>
        <v>0.64965309996670051</v>
      </c>
      <c r="M54" s="2"/>
      <c r="N54" s="58">
        <f t="shared" si="11"/>
        <v>1.4744012233455006</v>
      </c>
      <c r="O54" s="10"/>
      <c r="P54" s="109"/>
      <c r="Q54" s="95"/>
      <c r="R54" s="95"/>
      <c r="S54" s="98"/>
      <c r="T54" s="97"/>
      <c r="U54" s="95"/>
      <c r="V54" s="95"/>
      <c r="W54" s="95"/>
    </row>
    <row r="55" spans="2:23" x14ac:dyDescent="0.25">
      <c r="B55" s="7"/>
      <c r="C55" s="2"/>
      <c r="D55" s="2"/>
      <c r="E55" s="65" t="s">
        <v>0</v>
      </c>
      <c r="F55" s="41"/>
      <c r="G55" s="66">
        <f t="shared" ref="G55:H55" si="12">SUM(G52:G54)</f>
        <v>7511.830915999999</v>
      </c>
      <c r="H55" s="61">
        <f t="shared" si="12"/>
        <v>4933.1674210000001</v>
      </c>
      <c r="I55" s="67">
        <f t="shared" si="10"/>
        <v>0.65671971003666829</v>
      </c>
      <c r="J55" s="66">
        <f t="shared" ref="J55:K55" si="13">SUM(J52:J54)</f>
        <v>7297.638653</v>
      </c>
      <c r="K55" s="66">
        <f t="shared" si="13"/>
        <v>5483.6438170000001</v>
      </c>
      <c r="L55" s="67">
        <f t="shared" si="9"/>
        <v>0.7514271503078217</v>
      </c>
      <c r="M55" s="2"/>
      <c r="N55" s="58">
        <f t="shared" si="11"/>
        <v>-9.4707440271153409</v>
      </c>
      <c r="O55" s="10"/>
      <c r="P55" s="109"/>
      <c r="Q55" s="95"/>
      <c r="R55" s="95"/>
      <c r="S55" s="95"/>
      <c r="T55" s="97"/>
      <c r="U55" s="95"/>
      <c r="V55" s="95"/>
      <c r="W55" s="95"/>
    </row>
    <row r="56" spans="2:23" x14ac:dyDescent="0.25">
      <c r="B56" s="7"/>
      <c r="C56" s="2"/>
      <c r="D56" s="2"/>
      <c r="E56" s="113" t="s">
        <v>122</v>
      </c>
      <c r="F56" s="113"/>
      <c r="G56" s="113"/>
      <c r="H56" s="113"/>
      <c r="I56" s="113"/>
      <c r="J56" s="113"/>
      <c r="K56" s="113"/>
      <c r="L56" s="113"/>
      <c r="M56" s="2"/>
      <c r="N56" s="2"/>
      <c r="O56" s="10"/>
      <c r="P56" s="109"/>
      <c r="Q56" s="95"/>
      <c r="R56" s="95"/>
      <c r="S56" s="95"/>
      <c r="T56" s="97"/>
      <c r="U56" s="95"/>
      <c r="V56" s="95"/>
      <c r="W56" s="95"/>
    </row>
    <row r="57" spans="2:23" x14ac:dyDescent="0.25"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0"/>
      <c r="P57" s="109"/>
      <c r="Q57" s="95"/>
      <c r="R57" s="95"/>
      <c r="S57" s="95"/>
      <c r="T57" s="95"/>
      <c r="U57" s="95"/>
      <c r="V57" s="95"/>
      <c r="W57" s="95"/>
    </row>
    <row r="58" spans="2:23" x14ac:dyDescent="0.25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  <c r="P58" s="109"/>
      <c r="Q58" s="95"/>
      <c r="R58" s="95"/>
      <c r="S58" s="95"/>
      <c r="T58" s="95"/>
      <c r="U58" s="95"/>
      <c r="V58" s="95"/>
      <c r="W58" s="95"/>
    </row>
    <row r="61" spans="2:23" x14ac:dyDescent="0.25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2:23" x14ac:dyDescent="0.25">
      <c r="B62" s="7"/>
      <c r="C62" s="114" t="s">
        <v>49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8"/>
    </row>
    <row r="63" spans="2:23" x14ac:dyDescent="0.25">
      <c r="B63" s="7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8"/>
      <c r="T63" s="95"/>
      <c r="U63" s="95"/>
      <c r="V63" s="95"/>
      <c r="W63" s="95"/>
    </row>
    <row r="64" spans="2:23" ht="15" customHeight="1" x14ac:dyDescent="0.25">
      <c r="B64" s="7"/>
      <c r="C64" s="115" t="str">
        <f>+CONCATENATE("La ejecución de los proyectos productivos tiene un avance de ", E70, "%, mientras que para los proyectos del tipo social el avance es de", E71, "%. Cabe resaltar que estos dos tipos de proyectos absorben el ",  E72, "% del presupuesto total en esta región.")</f>
        <v>La ejecución de los proyectos productivos tiene un avance de 72.7%, mientras que para los proyectos del tipo social el avance es de57.9%. Cabe resaltar que estos dos tipos de proyectos absorben el 91.4% del presupuesto total en esta región.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9"/>
      <c r="T64" s="95"/>
      <c r="U64" s="95"/>
      <c r="V64" s="95"/>
      <c r="W64" s="95"/>
    </row>
    <row r="65" spans="2:23" x14ac:dyDescent="0.25">
      <c r="B65" s="7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9"/>
      <c r="R65" s="105" t="s">
        <v>34</v>
      </c>
      <c r="T65" s="95" t="s">
        <v>71</v>
      </c>
      <c r="U65" s="95" t="s">
        <v>55</v>
      </c>
      <c r="V65" s="95"/>
      <c r="W65" s="95"/>
    </row>
    <row r="66" spans="2:23" x14ac:dyDescent="0.25"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0"/>
      <c r="R66" s="105" t="s">
        <v>13</v>
      </c>
      <c r="T66" s="96">
        <v>3712.5383430000002</v>
      </c>
      <c r="U66" s="97">
        <v>0.72746372117401736</v>
      </c>
      <c r="V66" s="95"/>
      <c r="W66" s="95"/>
    </row>
    <row r="67" spans="2:23" x14ac:dyDescent="0.25">
      <c r="B67" s="7"/>
      <c r="C67" s="2"/>
      <c r="D67" s="2"/>
      <c r="E67" s="129" t="s">
        <v>40</v>
      </c>
      <c r="F67" s="129"/>
      <c r="G67" s="129"/>
      <c r="H67" s="129"/>
      <c r="I67" s="129"/>
      <c r="J67" s="129"/>
      <c r="K67" s="129"/>
      <c r="L67" s="129"/>
      <c r="M67" s="2"/>
      <c r="N67" s="2"/>
      <c r="O67" s="10"/>
      <c r="R67" s="105" t="s">
        <v>14</v>
      </c>
      <c r="T67" s="96">
        <v>3156.9246430000003</v>
      </c>
      <c r="U67" s="97">
        <v>0.57902556972754449</v>
      </c>
      <c r="V67" s="95"/>
      <c r="W67" s="95"/>
    </row>
    <row r="68" spans="2:23" x14ac:dyDescent="0.25">
      <c r="B68" s="7"/>
      <c r="C68" s="2"/>
      <c r="D68" s="2"/>
      <c r="E68" s="21"/>
      <c r="F68" s="117" t="s">
        <v>1</v>
      </c>
      <c r="G68" s="117"/>
      <c r="H68" s="117"/>
      <c r="I68" s="117"/>
      <c r="J68" s="117"/>
      <c r="K68" s="117"/>
      <c r="L68" s="21"/>
      <c r="M68" s="2"/>
      <c r="N68" s="2"/>
      <c r="O68" s="10"/>
      <c r="R68" s="105" t="s">
        <v>15</v>
      </c>
      <c r="T68" s="96">
        <v>393.93816499999997</v>
      </c>
      <c r="U68" s="97">
        <v>0.56536022347568182</v>
      </c>
      <c r="V68" s="95"/>
      <c r="W68" s="95"/>
    </row>
    <row r="69" spans="2:23" x14ac:dyDescent="0.25">
      <c r="B69" s="7"/>
      <c r="C69" s="2"/>
      <c r="D69" s="2"/>
      <c r="E69" s="21"/>
      <c r="F69" s="120" t="s">
        <v>34</v>
      </c>
      <c r="G69" s="120"/>
      <c r="H69" s="50" t="s">
        <v>6</v>
      </c>
      <c r="I69" s="50" t="s">
        <v>16</v>
      </c>
      <c r="J69" s="50" t="s">
        <v>17</v>
      </c>
      <c r="K69" s="50" t="s">
        <v>18</v>
      </c>
      <c r="L69" s="21"/>
      <c r="M69" s="2"/>
      <c r="N69" s="2"/>
      <c r="O69" s="10"/>
      <c r="R69" s="105" t="s">
        <v>25</v>
      </c>
      <c r="T69" s="96">
        <v>248.429765</v>
      </c>
      <c r="U69" s="97">
        <v>0.73168931267153103</v>
      </c>
      <c r="V69" s="95"/>
      <c r="W69" s="95"/>
    </row>
    <row r="70" spans="2:23" x14ac:dyDescent="0.25">
      <c r="B70" s="7"/>
      <c r="C70" s="2"/>
      <c r="D70" s="2"/>
      <c r="E70" s="91" t="str">
        <f>+FIXED(K70*100,1)</f>
        <v>72.7</v>
      </c>
      <c r="F70" s="30" t="s">
        <v>13</v>
      </c>
      <c r="G70" s="31"/>
      <c r="H70" s="83">
        <f>+'La Libertad'!H28+Lambayeque!H28+Piura!H28+Tumbes!H28+Cajamarca!H28</f>
        <v>3712.5383430000002</v>
      </c>
      <c r="I70" s="32">
        <f>+H70/H$74</f>
        <v>0.49422549369320767</v>
      </c>
      <c r="J70" s="60">
        <f>+'La Libertad'!J28+Lambayeque!J28+Piura!J28+Tumbes!J28+Cajamarca!J28</f>
        <v>2700.7369580000004</v>
      </c>
      <c r="K70" s="32">
        <f>+J70/H70</f>
        <v>0.72746372117401736</v>
      </c>
      <c r="L70" s="21"/>
      <c r="M70" s="2"/>
      <c r="N70" s="2"/>
      <c r="O70" s="10"/>
      <c r="T70" s="95"/>
      <c r="U70" s="95"/>
      <c r="V70" s="95"/>
      <c r="W70" s="95"/>
    </row>
    <row r="71" spans="2:23" x14ac:dyDescent="0.25">
      <c r="B71" s="7"/>
      <c r="C71" s="2"/>
      <c r="D71" s="2"/>
      <c r="E71" s="91" t="str">
        <f>+FIXED(K71*100,1)</f>
        <v>57.9</v>
      </c>
      <c r="F71" s="30" t="s">
        <v>14</v>
      </c>
      <c r="G71" s="31"/>
      <c r="H71" s="83">
        <f>+'La Libertad'!H29+Lambayeque!H29+Piura!H29+Tumbes!H29+Cajamarca!H29</f>
        <v>3156.9246430000003</v>
      </c>
      <c r="I71" s="32">
        <f t="shared" ref="I71:I73" si="14">+H71/H$74</f>
        <v>0.42026034375665122</v>
      </c>
      <c r="J71" s="60">
        <f>+'La Libertad'!J29+Lambayeque!J29+Piura!J29+Tumbes!J29+Cajamarca!J29</f>
        <v>1827.9400900000001</v>
      </c>
      <c r="K71" s="32">
        <f t="shared" ref="K71:K74" si="15">+J71/H71</f>
        <v>0.57902556972754449</v>
      </c>
      <c r="L71" s="21"/>
      <c r="M71" s="2"/>
      <c r="N71" s="2"/>
      <c r="O71" s="10"/>
      <c r="T71" s="95"/>
      <c r="U71" s="95"/>
      <c r="V71" s="95"/>
      <c r="W71" s="95"/>
    </row>
    <row r="72" spans="2:23" x14ac:dyDescent="0.25">
      <c r="B72" s="7"/>
      <c r="C72" s="2"/>
      <c r="D72" s="2"/>
      <c r="E72" s="91" t="str">
        <f>+FIXED((I70+I71)*100,1)</f>
        <v>91.4</v>
      </c>
      <c r="F72" s="30" t="s">
        <v>25</v>
      </c>
      <c r="G72" s="31"/>
      <c r="H72" s="83">
        <f>+'La Libertad'!H30+Lambayeque!H30+Piura!H30+Tumbes!H30+Cajamarca!H30</f>
        <v>393.93816499999997</v>
      </c>
      <c r="I72" s="32">
        <f t="shared" si="14"/>
        <v>5.2442363174192617E-2</v>
      </c>
      <c r="J72" s="60">
        <f>+'La Libertad'!J30+Lambayeque!J30+Piura!J30+Tumbes!J30+Cajamarca!J30</f>
        <v>222.71696900000001</v>
      </c>
      <c r="K72" s="32">
        <f t="shared" si="15"/>
        <v>0.56536022347568182</v>
      </c>
      <c r="L72" s="21"/>
      <c r="M72" s="2"/>
      <c r="N72" s="2"/>
      <c r="O72" s="10"/>
      <c r="T72" s="95"/>
      <c r="U72" s="95"/>
      <c r="V72" s="95"/>
      <c r="W72" s="95"/>
    </row>
    <row r="73" spans="2:23" x14ac:dyDescent="0.25">
      <c r="B73" s="7"/>
      <c r="C73" s="2"/>
      <c r="D73" s="2"/>
      <c r="E73" s="21"/>
      <c r="F73" s="30" t="s">
        <v>15</v>
      </c>
      <c r="G73" s="31"/>
      <c r="H73" s="83">
        <f>+'La Libertad'!H31+Lambayeque!H31+Piura!H31+Tumbes!H31+Cajamarca!H31</f>
        <v>248.429765</v>
      </c>
      <c r="I73" s="32">
        <f t="shared" si="14"/>
        <v>3.3071799375948577E-2</v>
      </c>
      <c r="J73" s="60">
        <f>+'La Libertad'!J31+Lambayeque!J31+Piura!J31+Tumbes!J31+Cajamarca!J31</f>
        <v>181.77340399999997</v>
      </c>
      <c r="K73" s="32">
        <f t="shared" si="15"/>
        <v>0.73168931267153103</v>
      </c>
      <c r="L73" s="21"/>
      <c r="M73" s="2"/>
      <c r="N73" s="2"/>
      <c r="O73" s="10"/>
    </row>
    <row r="74" spans="2:23" x14ac:dyDescent="0.25">
      <c r="B74" s="7"/>
      <c r="C74" s="2"/>
      <c r="D74" s="2"/>
      <c r="E74" s="21"/>
      <c r="F74" s="40" t="s">
        <v>0</v>
      </c>
      <c r="G74" s="41"/>
      <c r="H74" s="61">
        <f>SUM(H70:H73)</f>
        <v>7511.8309159999999</v>
      </c>
      <c r="I74" s="43">
        <f>SUM(I70:I73)</f>
        <v>1</v>
      </c>
      <c r="J74" s="61">
        <f>SUM(J70:J73)</f>
        <v>4933.1674210000001</v>
      </c>
      <c r="K74" s="43">
        <f t="shared" si="15"/>
        <v>0.65671971003666829</v>
      </c>
      <c r="L74" s="21"/>
      <c r="M74" s="2"/>
      <c r="N74" s="2"/>
      <c r="O74" s="10"/>
    </row>
    <row r="75" spans="2:23" x14ac:dyDescent="0.25">
      <c r="B75" s="7"/>
      <c r="C75" s="2"/>
      <c r="D75" s="2"/>
      <c r="E75" s="21"/>
      <c r="F75" s="113" t="s">
        <v>123</v>
      </c>
      <c r="G75" s="113"/>
      <c r="H75" s="113"/>
      <c r="I75" s="113"/>
      <c r="J75" s="113"/>
      <c r="K75" s="113"/>
      <c r="L75" s="21"/>
      <c r="M75" s="2"/>
      <c r="N75" s="2"/>
      <c r="O75" s="10"/>
    </row>
    <row r="76" spans="2:23" x14ac:dyDescent="0.25"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</row>
    <row r="79" spans="2:23" x14ac:dyDescent="0.25"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6"/>
    </row>
    <row r="80" spans="2:23" x14ac:dyDescent="0.25">
      <c r="B80" s="7"/>
      <c r="C80" s="114" t="s">
        <v>68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8"/>
    </row>
    <row r="81" spans="2:15" x14ac:dyDescent="0.25">
      <c r="B81" s="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"/>
    </row>
    <row r="82" spans="2:15" ht="15" customHeight="1" x14ac:dyDescent="0.25">
      <c r="B82" s="7"/>
      <c r="C82" s="115" t="str">
        <f>+CONCATENATE("El sector ", F88," cuenta con el mayor presupuesto en esta región equivalente a ",  FIXED(I88*100,1),"% del presupuesto total, con un avance de ", FIXED(K88*100,1),"%.  El sector de ",   F89," es el segundo sector con mayor presupuesto equivalente al ", FIXED(I89*100,1),"% del total y con un avance del ",FIXED(K89*100,1),"% y el sector ",  F90, " con una ejecución del ", FIXED(K90*100,1),"%. Los 3 sectores concentran el ", FIXED(SUM(I88:I90)*100,1),"% del total presupuestado.")</f>
        <v>El sector Transportes cuenta con el mayor presupuesto en esta región equivalente a 26.8% del presupuesto total, con un avance de 73.3%.  El sector de Educación es el segundo sector con mayor presupuesto equivalente al 18.2% del total y con un avance del 59.4% y el sector Saneamiento con una ejecución del 58.0%. Los 3 sectores concentran el 63.1% del total presupuestado.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9"/>
    </row>
    <row r="83" spans="2:15" x14ac:dyDescent="0.25">
      <c r="B83" s="7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9"/>
    </row>
    <row r="84" spans="2:15" x14ac:dyDescent="0.25"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0"/>
    </row>
    <row r="85" spans="2:15" x14ac:dyDescent="0.25">
      <c r="B85" s="7"/>
      <c r="C85" s="2"/>
      <c r="D85" s="2"/>
      <c r="E85" s="116" t="s">
        <v>41</v>
      </c>
      <c r="F85" s="116"/>
      <c r="G85" s="116"/>
      <c r="H85" s="116"/>
      <c r="I85" s="116"/>
      <c r="J85" s="116"/>
      <c r="K85" s="116"/>
      <c r="L85" s="116"/>
      <c r="M85" s="2"/>
      <c r="N85" s="2"/>
      <c r="O85" s="10"/>
    </row>
    <row r="86" spans="2:15" x14ac:dyDescent="0.25">
      <c r="B86" s="7"/>
      <c r="C86" s="2"/>
      <c r="D86" s="2"/>
      <c r="E86" s="21"/>
      <c r="F86" s="117" t="s">
        <v>1</v>
      </c>
      <c r="G86" s="117"/>
      <c r="H86" s="117"/>
      <c r="I86" s="117"/>
      <c r="J86" s="117"/>
      <c r="K86" s="117"/>
      <c r="L86" s="21"/>
      <c r="M86" s="2"/>
      <c r="N86" s="2"/>
      <c r="O86" s="10"/>
    </row>
    <row r="87" spans="2:15" x14ac:dyDescent="0.25">
      <c r="B87" s="7"/>
      <c r="C87" s="2"/>
      <c r="D87" s="2"/>
      <c r="E87" s="2"/>
      <c r="F87" s="118" t="s">
        <v>22</v>
      </c>
      <c r="G87" s="119"/>
      <c r="H87" s="51" t="s">
        <v>20</v>
      </c>
      <c r="I87" s="51" t="s">
        <v>3</v>
      </c>
      <c r="J87" s="50" t="s">
        <v>70</v>
      </c>
      <c r="K87" s="50" t="s">
        <v>18</v>
      </c>
      <c r="L87" s="21"/>
      <c r="M87" s="2"/>
      <c r="N87" s="2"/>
      <c r="O87" s="10"/>
    </row>
    <row r="88" spans="2:15" x14ac:dyDescent="0.25">
      <c r="B88" s="7"/>
      <c r="C88" s="2"/>
      <c r="D88" s="2"/>
      <c r="E88" s="2"/>
      <c r="F88" s="30" t="s">
        <v>125</v>
      </c>
      <c r="G88" s="29"/>
      <c r="H88" s="60">
        <v>2013.1599180000001</v>
      </c>
      <c r="I88" s="32">
        <f>+H88/$H$96</f>
        <v>0.26799856659606419</v>
      </c>
      <c r="J88" s="60">
        <v>1475.2485059999999</v>
      </c>
      <c r="K88" s="32">
        <f>+J88/H88</f>
        <v>0.73280244297015651</v>
      </c>
      <c r="L88" s="21"/>
      <c r="M88" s="2"/>
      <c r="N88" s="2"/>
      <c r="O88" s="10"/>
    </row>
    <row r="89" spans="2:15" x14ac:dyDescent="0.25">
      <c r="B89" s="7"/>
      <c r="C89" s="2"/>
      <c r="D89" s="2"/>
      <c r="E89" s="2"/>
      <c r="F89" s="30" t="s">
        <v>65</v>
      </c>
      <c r="G89" s="29"/>
      <c r="H89" s="60">
        <v>1370.0188900000001</v>
      </c>
      <c r="I89" s="32">
        <f t="shared" ref="I89:I96" si="16">+H89/$H$96</f>
        <v>0.18238148666018242</v>
      </c>
      <c r="J89" s="60">
        <v>813.42703600000004</v>
      </c>
      <c r="K89" s="32">
        <f t="shared" ref="K89:K96" si="17">+J89/H89</f>
        <v>0.59373417544629625</v>
      </c>
      <c r="L89" s="21"/>
      <c r="M89" s="2"/>
      <c r="N89" s="2"/>
      <c r="O89" s="10"/>
    </row>
    <row r="90" spans="2:15" x14ac:dyDescent="0.25">
      <c r="B90" s="7"/>
      <c r="C90" s="2"/>
      <c r="D90" s="2"/>
      <c r="E90" s="2"/>
      <c r="F90" s="30" t="s">
        <v>66</v>
      </c>
      <c r="G90" s="29"/>
      <c r="H90" s="60">
        <v>1355.3839209999999</v>
      </c>
      <c r="I90" s="32">
        <f t="shared" si="16"/>
        <v>0.18043323074712292</v>
      </c>
      <c r="J90" s="60">
        <v>786.74511599999994</v>
      </c>
      <c r="K90" s="32">
        <f t="shared" si="17"/>
        <v>0.58045923653833875</v>
      </c>
      <c r="L90" s="21"/>
      <c r="M90" s="2"/>
      <c r="N90" s="2"/>
      <c r="O90" s="10"/>
    </row>
    <row r="91" spans="2:15" x14ac:dyDescent="0.25">
      <c r="B91" s="7"/>
      <c r="C91" s="2"/>
      <c r="D91" s="2"/>
      <c r="E91" s="2"/>
      <c r="F91" s="30" t="s">
        <v>64</v>
      </c>
      <c r="G91" s="29"/>
      <c r="H91" s="60">
        <v>1111.4945750000002</v>
      </c>
      <c r="I91" s="32">
        <f t="shared" si="16"/>
        <v>0.14796586710072857</v>
      </c>
      <c r="J91" s="60">
        <v>918.33535500000005</v>
      </c>
      <c r="K91" s="32">
        <f t="shared" si="17"/>
        <v>0.82621667766574558</v>
      </c>
      <c r="L91" s="21"/>
      <c r="M91" s="2"/>
      <c r="N91" s="2"/>
      <c r="O91" s="10"/>
    </row>
    <row r="92" spans="2:15" x14ac:dyDescent="0.25">
      <c r="B92" s="7"/>
      <c r="C92" s="2"/>
      <c r="D92" s="2"/>
      <c r="E92" s="2"/>
      <c r="F92" s="30" t="s">
        <v>126</v>
      </c>
      <c r="G92" s="29"/>
      <c r="H92" s="60">
        <v>258.04096900000002</v>
      </c>
      <c r="I92" s="32">
        <f t="shared" si="16"/>
        <v>3.4351274926912902E-2</v>
      </c>
      <c r="J92" s="60">
        <v>105.176365</v>
      </c>
      <c r="K92" s="32">
        <f t="shared" si="17"/>
        <v>0.4075956054869721</v>
      </c>
      <c r="L92" s="21"/>
      <c r="M92" s="2"/>
      <c r="N92" s="2"/>
      <c r="O92" s="10"/>
    </row>
    <row r="93" spans="2:15" x14ac:dyDescent="0.25">
      <c r="B93" s="7"/>
      <c r="C93" s="2"/>
      <c r="D93" s="2"/>
      <c r="E93" s="2"/>
      <c r="F93" s="30" t="s">
        <v>63</v>
      </c>
      <c r="G93" s="29"/>
      <c r="H93" s="60">
        <v>257.87236300000001</v>
      </c>
      <c r="I93" s="32">
        <f t="shared" si="16"/>
        <v>3.4328829533521406E-2</v>
      </c>
      <c r="J93" s="60">
        <v>104.37821600000001</v>
      </c>
      <c r="K93" s="32">
        <f t="shared" si="17"/>
        <v>0.40476697380711563</v>
      </c>
      <c r="L93" s="21"/>
      <c r="M93" s="2"/>
      <c r="N93" s="2"/>
      <c r="O93" s="10"/>
    </row>
    <row r="94" spans="2:15" x14ac:dyDescent="0.25">
      <c r="B94" s="7"/>
      <c r="C94" s="2"/>
      <c r="D94" s="2"/>
      <c r="E94" s="2"/>
      <c r="F94" s="30" t="s">
        <v>127</v>
      </c>
      <c r="G94" s="29"/>
      <c r="H94" s="60">
        <v>245.74276599999999</v>
      </c>
      <c r="I94" s="32">
        <f t="shared" si="16"/>
        <v>3.271409710202268E-2</v>
      </c>
      <c r="J94" s="60">
        <v>179.23406199999999</v>
      </c>
      <c r="K94" s="32">
        <f t="shared" si="17"/>
        <v>0.72935641165526721</v>
      </c>
      <c r="L94" s="21"/>
      <c r="M94" s="2"/>
      <c r="N94" s="2"/>
      <c r="O94" s="10"/>
    </row>
    <row r="95" spans="2:15" x14ac:dyDescent="0.25">
      <c r="B95" s="7"/>
      <c r="C95" s="2"/>
      <c r="D95" s="2"/>
      <c r="E95" s="2"/>
      <c r="F95" s="30" t="s">
        <v>62</v>
      </c>
      <c r="G95" s="29"/>
      <c r="H95" s="60">
        <v>900.11751400000014</v>
      </c>
      <c r="I95" s="32">
        <f t="shared" si="16"/>
        <v>0.11982664733344486</v>
      </c>
      <c r="J95" s="60">
        <v>550.62276499999996</v>
      </c>
      <c r="K95" s="32">
        <f t="shared" si="17"/>
        <v>0.61172319884445647</v>
      </c>
      <c r="L95" s="21"/>
      <c r="M95" s="2"/>
      <c r="N95" s="2"/>
      <c r="O95" s="10"/>
    </row>
    <row r="96" spans="2:15" x14ac:dyDescent="0.25">
      <c r="B96" s="7"/>
      <c r="C96" s="2"/>
      <c r="D96" s="2"/>
      <c r="E96" s="2"/>
      <c r="F96" s="40" t="s">
        <v>0</v>
      </c>
      <c r="G96" s="47"/>
      <c r="H96" s="61">
        <f>SUM(H88:H95)</f>
        <v>7511.8309160000008</v>
      </c>
      <c r="I96" s="43">
        <f t="shared" si="16"/>
        <v>1</v>
      </c>
      <c r="J96" s="61">
        <f>SUM(J88:J95)</f>
        <v>4933.1674210000001</v>
      </c>
      <c r="K96" s="43">
        <f t="shared" si="17"/>
        <v>0.65671971003666818</v>
      </c>
      <c r="L96" s="21"/>
      <c r="M96" s="2"/>
      <c r="N96" s="2"/>
      <c r="O96" s="10"/>
    </row>
    <row r="97" spans="2:15" x14ac:dyDescent="0.25">
      <c r="B97" s="7"/>
      <c r="C97" s="2"/>
      <c r="D97" s="2"/>
      <c r="E97" s="21"/>
      <c r="F97" s="113" t="s">
        <v>124</v>
      </c>
      <c r="G97" s="113"/>
      <c r="H97" s="113"/>
      <c r="I97" s="113"/>
      <c r="J97" s="113"/>
      <c r="K97" s="113"/>
      <c r="L97" s="21"/>
      <c r="M97" s="2"/>
      <c r="N97" s="2"/>
      <c r="O97" s="10"/>
    </row>
    <row r="98" spans="2:15" x14ac:dyDescent="0.25"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3"/>
    </row>
  </sheetData>
  <sortState ref="R27:T31">
    <sortCondition descending="1" ref="S27:S31"/>
  </sortState>
  <mergeCells count="33">
    <mergeCell ref="F34:K34"/>
    <mergeCell ref="E48:L48"/>
    <mergeCell ref="E49:L49"/>
    <mergeCell ref="E50:F51"/>
    <mergeCell ref="G50:I50"/>
    <mergeCell ref="J50:L50"/>
    <mergeCell ref="J13:L13"/>
    <mergeCell ref="E21:L21"/>
    <mergeCell ref="C23:N24"/>
    <mergeCell ref="E26:L26"/>
    <mergeCell ref="F27:K27"/>
    <mergeCell ref="F69:G69"/>
    <mergeCell ref="F75:K75"/>
    <mergeCell ref="B1:O2"/>
    <mergeCell ref="C43:N43"/>
    <mergeCell ref="C45:N46"/>
    <mergeCell ref="C7:N7"/>
    <mergeCell ref="C8:N9"/>
    <mergeCell ref="E11:L11"/>
    <mergeCell ref="E12:L12"/>
    <mergeCell ref="E13:F14"/>
    <mergeCell ref="E56:L56"/>
    <mergeCell ref="C62:N62"/>
    <mergeCell ref="C64:N65"/>
    <mergeCell ref="E67:L67"/>
    <mergeCell ref="F68:K68"/>
    <mergeCell ref="G13:I13"/>
    <mergeCell ref="F97:K97"/>
    <mergeCell ref="C80:N80"/>
    <mergeCell ref="C82:N83"/>
    <mergeCell ref="E85:L85"/>
    <mergeCell ref="F86:K86"/>
    <mergeCell ref="F87:G8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zoomScaleNormal="100" workbookViewId="0"/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31" t="s">
        <v>98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2:15" ht="15" customHeigh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x14ac:dyDescent="0.25">
      <c r="B3" s="18" t="str">
        <f>+C7</f>
        <v>1. Ejecución de proyectos de inversión pública en la Región</v>
      </c>
      <c r="C3" s="19"/>
      <c r="D3" s="19"/>
      <c r="E3" s="19"/>
      <c r="F3" s="19"/>
      <c r="G3" s="18"/>
      <c r="H3" s="20"/>
      <c r="I3" s="20" t="str">
        <f>+C118</f>
        <v>3. Ejecución de proyectos de inversión pública por el Gobierno Regional</v>
      </c>
      <c r="J3" s="20"/>
      <c r="K3" s="20"/>
      <c r="L3" s="18"/>
      <c r="M3" s="21"/>
      <c r="N3" s="21"/>
      <c r="O3" s="21"/>
    </row>
    <row r="4" spans="2:15" x14ac:dyDescent="0.25">
      <c r="B4" s="18" t="str">
        <f>+C69</f>
        <v>2. Ejecución de proyectos de inversión pública por el Gobierno Nacional en la región</v>
      </c>
      <c r="C4" s="19"/>
      <c r="D4" s="19"/>
      <c r="E4" s="19"/>
      <c r="F4" s="19"/>
      <c r="G4" s="18"/>
      <c r="H4" s="20"/>
      <c r="I4" s="20" t="str">
        <f>+C167</f>
        <v>4. Ejecución de proyectos de inversión pública por los Gobiernos Locales</v>
      </c>
      <c r="J4" s="20"/>
      <c r="K4" s="20"/>
      <c r="L4" s="18"/>
      <c r="M4" s="21"/>
      <c r="N4" s="21"/>
      <c r="O4" s="21"/>
    </row>
    <row r="6" spans="2:1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x14ac:dyDescent="0.25">
      <c r="B7" s="7"/>
      <c r="C7" s="114" t="s">
        <v>103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8"/>
    </row>
    <row r="8" spans="2:15" x14ac:dyDescent="0.25">
      <c r="B8" s="7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8"/>
    </row>
    <row r="9" spans="2:15" ht="15" customHeight="1" x14ac:dyDescent="0.25">
      <c r="B9" s="7"/>
      <c r="C9" s="115" t="str">
        <f>+CONCATENATE("A la fecha en la región  se vienen ejecutando S/", " ",C19," millones, lo que equivale a un avance en la ejecución del presupuesto del"," ",D19,"%. Por niveles de gobierno, el Gobierno Nacional viene ejecutando el"," ",D16,"%  del presupuesto para esta región, el Gobierno Regional un ", D17, "%  y de los gobiernos locales en conjunto que tienen una ejecución del ", D18,"%.")</f>
        <v>A la fecha en la región  se vienen ejecutando S/ 1,386.4 millones, lo que equivale a un avance en la ejecución del presupuesto del 63.6%. Por niveles de gobierno, el Gobierno Nacional viene ejecutando el 65.3%  del presupuesto para esta región, el Gobierno Regional un 50.3%  y de los gobiernos locales en conjunto que tienen una ejecución del 66.0%.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9"/>
    </row>
    <row r="10" spans="2:15" x14ac:dyDescent="0.25">
      <c r="B10" s="7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9"/>
    </row>
    <row r="11" spans="2:15" x14ac:dyDescent="0.25">
      <c r="B11" s="7"/>
      <c r="C11" s="28"/>
      <c r="D11" s="28"/>
      <c r="E11" s="28"/>
      <c r="F11" s="2"/>
      <c r="G11" s="2"/>
      <c r="H11" s="2"/>
      <c r="I11" s="2"/>
      <c r="J11" s="2"/>
      <c r="K11" s="2"/>
      <c r="L11" s="28"/>
      <c r="M11" s="28"/>
      <c r="N11" s="28"/>
      <c r="O11" s="9"/>
    </row>
    <row r="12" spans="2:15" x14ac:dyDescent="0.25">
      <c r="B12" s="7"/>
      <c r="C12" s="28"/>
      <c r="E12" s="122" t="s">
        <v>43</v>
      </c>
      <c r="F12" s="123"/>
      <c r="G12" s="123"/>
      <c r="H12" s="123"/>
      <c r="I12" s="123"/>
      <c r="J12" s="123"/>
      <c r="K12" s="123"/>
      <c r="L12" s="123"/>
      <c r="M12" s="28"/>
      <c r="N12" s="28"/>
      <c r="O12" s="9"/>
    </row>
    <row r="13" spans="2:15" x14ac:dyDescent="0.25">
      <c r="B13" s="7"/>
      <c r="C13" s="28"/>
      <c r="E13" s="124" t="s">
        <v>12</v>
      </c>
      <c r="F13" s="124"/>
      <c r="G13" s="124"/>
      <c r="H13" s="124"/>
      <c r="I13" s="124"/>
      <c r="J13" s="124"/>
      <c r="K13" s="124"/>
      <c r="L13" s="124"/>
      <c r="M13" s="28"/>
      <c r="N13" s="28"/>
      <c r="O13" s="9"/>
    </row>
    <row r="14" spans="2:15" x14ac:dyDescent="0.25">
      <c r="B14" s="7"/>
      <c r="C14" s="2"/>
      <c r="E14" s="125" t="s">
        <v>11</v>
      </c>
      <c r="F14" s="126"/>
      <c r="G14" s="130">
        <v>2016</v>
      </c>
      <c r="H14" s="130"/>
      <c r="I14" s="130"/>
      <c r="J14" s="130">
        <v>2015</v>
      </c>
      <c r="K14" s="130"/>
      <c r="L14" s="130"/>
      <c r="M14" s="2"/>
      <c r="N14" s="2"/>
      <c r="O14" s="10"/>
    </row>
    <row r="15" spans="2:15" x14ac:dyDescent="0.25">
      <c r="B15" s="7"/>
      <c r="C15" s="2"/>
      <c r="E15" s="127"/>
      <c r="F15" s="128"/>
      <c r="G15" s="100" t="s">
        <v>6</v>
      </c>
      <c r="H15" s="100" t="s">
        <v>7</v>
      </c>
      <c r="I15" s="100" t="s">
        <v>8</v>
      </c>
      <c r="J15" s="100" t="s">
        <v>6</v>
      </c>
      <c r="K15" s="100" t="s">
        <v>7</v>
      </c>
      <c r="L15" s="100" t="s">
        <v>8</v>
      </c>
      <c r="M15" s="2"/>
      <c r="N15" s="100" t="s">
        <v>61</v>
      </c>
      <c r="O15" s="10"/>
    </row>
    <row r="16" spans="2:15" x14ac:dyDescent="0.25">
      <c r="B16" s="7"/>
      <c r="C16" s="16"/>
      <c r="D16" s="91" t="str">
        <f>+FIXED(I16*100,1)</f>
        <v>65.3</v>
      </c>
      <c r="E16" s="62" t="s">
        <v>9</v>
      </c>
      <c r="F16" s="31"/>
      <c r="G16" s="56">
        <f>+H81</f>
        <v>622.89220199999988</v>
      </c>
      <c r="H16" s="56">
        <f>+J81</f>
        <v>406.53491600000001</v>
      </c>
      <c r="I16" s="57">
        <f>+H16/G16</f>
        <v>0.65265693597493468</v>
      </c>
      <c r="J16" s="58">
        <v>853.75013999999999</v>
      </c>
      <c r="K16" s="58">
        <v>764.84643700000004</v>
      </c>
      <c r="L16" s="59">
        <f t="shared" ref="L16:L19" si="0">+K16/J16</f>
        <v>0.89586683640251008</v>
      </c>
      <c r="N16" s="58">
        <f>+(I16-L16)*100</f>
        <v>-24.32099004275754</v>
      </c>
      <c r="O16" s="10"/>
    </row>
    <row r="17" spans="2:15" x14ac:dyDescent="0.25">
      <c r="B17" s="7"/>
      <c r="C17" s="16"/>
      <c r="D17" s="91" t="str">
        <f t="shared" ref="D17:D19" si="1">+FIXED(I17*100,1)</f>
        <v>50.3</v>
      </c>
      <c r="E17" s="62" t="s">
        <v>10</v>
      </c>
      <c r="F17" s="31"/>
      <c r="G17" s="56">
        <f>+H130</f>
        <v>306.20425</v>
      </c>
      <c r="H17" s="56">
        <f>+J130</f>
        <v>153.897108</v>
      </c>
      <c r="I17" s="57">
        <f t="shared" ref="I17:I19" si="2">+H17/G17</f>
        <v>0.50259625070520741</v>
      </c>
      <c r="J17" s="58">
        <v>251.72085100000001</v>
      </c>
      <c r="K17" s="58">
        <v>151.764543</v>
      </c>
      <c r="L17" s="59">
        <f t="shared" si="0"/>
        <v>0.60290811189097715</v>
      </c>
      <c r="N17" s="58">
        <f t="shared" ref="N17:N19" si="3">+(I17-L17)*100</f>
        <v>-10.031186118576974</v>
      </c>
      <c r="O17" s="10"/>
    </row>
    <row r="18" spans="2:15" x14ac:dyDescent="0.25">
      <c r="B18" s="7"/>
      <c r="C18" s="16"/>
      <c r="D18" s="91" t="str">
        <f t="shared" si="1"/>
        <v>66.0</v>
      </c>
      <c r="E18" s="62" t="s">
        <v>5</v>
      </c>
      <c r="F18" s="31"/>
      <c r="G18" s="56">
        <f>+H179</f>
        <v>1250.8875050000001</v>
      </c>
      <c r="H18" s="56">
        <f>+J179</f>
        <v>825.95845599999984</v>
      </c>
      <c r="I18" s="57">
        <f t="shared" si="2"/>
        <v>0.6602979506138722</v>
      </c>
      <c r="J18" s="58">
        <v>1035.8132089999999</v>
      </c>
      <c r="K18" s="58">
        <v>635.59356100000002</v>
      </c>
      <c r="L18" s="59">
        <f t="shared" si="0"/>
        <v>0.6136179336944525</v>
      </c>
      <c r="N18" s="58">
        <f t="shared" si="3"/>
        <v>4.6680016919419698</v>
      </c>
      <c r="O18" s="10"/>
    </row>
    <row r="19" spans="2:15" x14ac:dyDescent="0.25">
      <c r="B19" s="7"/>
      <c r="C19" s="91" t="str">
        <f>+FIXED(H19,1)</f>
        <v>1,386.4</v>
      </c>
      <c r="D19" s="91" t="str">
        <f t="shared" si="1"/>
        <v>63.6</v>
      </c>
      <c r="E19" s="65" t="s">
        <v>0</v>
      </c>
      <c r="F19" s="41"/>
      <c r="G19" s="66">
        <f t="shared" ref="G19:H19" si="4">SUM(G16:G18)</f>
        <v>2179.9839569999999</v>
      </c>
      <c r="H19" s="61">
        <f t="shared" si="4"/>
        <v>1386.3904799999998</v>
      </c>
      <c r="I19" s="67">
        <f t="shared" si="2"/>
        <v>0.63596361594692219</v>
      </c>
      <c r="J19" s="66">
        <f t="shared" ref="J19:K19" si="5">SUM(J16:J18)</f>
        <v>2141.2842000000001</v>
      </c>
      <c r="K19" s="66">
        <f t="shared" si="5"/>
        <v>1552.2045410000001</v>
      </c>
      <c r="L19" s="67">
        <f t="shared" si="0"/>
        <v>0.72489422048693952</v>
      </c>
      <c r="N19" s="58">
        <f t="shared" si="3"/>
        <v>-8.8930604540017342</v>
      </c>
      <c r="O19" s="10"/>
    </row>
    <row r="20" spans="2:15" x14ac:dyDescent="0.25">
      <c r="B20" s="7"/>
      <c r="C20" s="2"/>
      <c r="E20" s="113" t="s">
        <v>106</v>
      </c>
      <c r="F20" s="113"/>
      <c r="G20" s="113"/>
      <c r="H20" s="113"/>
      <c r="I20" s="113"/>
      <c r="J20" s="113"/>
      <c r="K20" s="113"/>
      <c r="L20" s="113"/>
      <c r="M20" s="14"/>
      <c r="N20" s="2"/>
      <c r="O20" s="10"/>
    </row>
    <row r="21" spans="2:15" x14ac:dyDescent="0.25">
      <c r="B21" s="7"/>
      <c r="C21" s="2"/>
      <c r="D21" s="2"/>
      <c r="E21" s="2"/>
      <c r="F21" s="22"/>
      <c r="G21" s="2"/>
      <c r="H21" s="23"/>
      <c r="I21" s="23"/>
      <c r="J21" s="24"/>
      <c r="K21" s="24"/>
      <c r="L21" s="2"/>
      <c r="M21" s="14"/>
      <c r="N21" s="2"/>
      <c r="O21" s="10"/>
    </row>
    <row r="22" spans="2:15" ht="15" customHeight="1" x14ac:dyDescent="0.25">
      <c r="B22" s="7"/>
      <c r="C22" s="115" t="str">
        <f>+CONCATENATE("La ejecución de los proyectos productivos tiene un avance de ", E28, "%, mientras que para los proyectos del tipo social el avance es de", E29, "%. Cabe resaltar que estos dos tipos de proyectos absorben el ",  E30, "% del presupuesto total en esta región.")</f>
        <v>La ejecución de los proyectos productivos tiene un avance de 70.0%, mientras que para los proyectos del tipo social el avance es de57.4%. Cabe resaltar que estos dos tipos de proyectos absorben el 95.9% del presupuesto total en esta región.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0"/>
    </row>
    <row r="23" spans="2:15" x14ac:dyDescent="0.25">
      <c r="B23" s="7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0"/>
    </row>
    <row r="24" spans="2:15" x14ac:dyDescent="0.25">
      <c r="B24" s="7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"/>
      <c r="N24" s="2"/>
      <c r="O24" s="10"/>
    </row>
    <row r="25" spans="2:15" x14ac:dyDescent="0.25">
      <c r="B25" s="7"/>
      <c r="C25" s="2"/>
      <c r="D25" s="2"/>
      <c r="E25" s="129" t="s">
        <v>40</v>
      </c>
      <c r="F25" s="129"/>
      <c r="G25" s="129"/>
      <c r="H25" s="129"/>
      <c r="I25" s="129"/>
      <c r="J25" s="129"/>
      <c r="K25" s="129"/>
      <c r="L25" s="129"/>
      <c r="M25" s="2"/>
      <c r="N25" s="2"/>
      <c r="O25" s="10"/>
    </row>
    <row r="26" spans="2:15" x14ac:dyDescent="0.25">
      <c r="B26" s="7"/>
      <c r="C26" s="2"/>
      <c r="D26" s="2"/>
      <c r="E26" s="21"/>
      <c r="F26" s="117" t="s">
        <v>1</v>
      </c>
      <c r="G26" s="117"/>
      <c r="H26" s="117"/>
      <c r="I26" s="117"/>
      <c r="J26" s="117"/>
      <c r="K26" s="117"/>
      <c r="L26" s="21"/>
      <c r="M26" s="2"/>
      <c r="N26" s="2"/>
      <c r="O26" s="10"/>
    </row>
    <row r="27" spans="2:15" x14ac:dyDescent="0.25">
      <c r="B27" s="7"/>
      <c r="C27" s="2"/>
      <c r="D27" s="2"/>
      <c r="E27" s="21"/>
      <c r="F27" s="120" t="s">
        <v>34</v>
      </c>
      <c r="G27" s="120"/>
      <c r="H27" s="50" t="s">
        <v>6</v>
      </c>
      <c r="I27" s="50" t="s">
        <v>16</v>
      </c>
      <c r="J27" s="50" t="s">
        <v>17</v>
      </c>
      <c r="K27" s="50" t="s">
        <v>18</v>
      </c>
      <c r="L27" s="21"/>
      <c r="M27" s="2"/>
      <c r="N27" s="2"/>
      <c r="O27" s="10"/>
    </row>
    <row r="28" spans="2:15" x14ac:dyDescent="0.25">
      <c r="B28" s="7"/>
      <c r="C28" s="2"/>
      <c r="D28" s="2"/>
      <c r="E28" s="91" t="str">
        <f>+FIXED(K28*100,1)</f>
        <v>70.0</v>
      </c>
      <c r="F28" s="30" t="s">
        <v>13</v>
      </c>
      <c r="G28" s="31"/>
      <c r="H28" s="83">
        <f>+H77+H126+H175</f>
        <v>990.6665210000001</v>
      </c>
      <c r="I28" s="32">
        <f>+H28/H$32</f>
        <v>0.45443752822993833</v>
      </c>
      <c r="J28" s="60">
        <f>+J77+J126+J175</f>
        <v>693.72232899999995</v>
      </c>
      <c r="K28" s="32">
        <f>+J28/H28</f>
        <v>0.70025817396124546</v>
      </c>
      <c r="L28" s="21"/>
      <c r="M28" s="2"/>
      <c r="N28" s="2"/>
      <c r="O28" s="10"/>
    </row>
    <row r="29" spans="2:15" x14ac:dyDescent="0.25">
      <c r="B29" s="7"/>
      <c r="C29" s="2"/>
      <c r="D29" s="2"/>
      <c r="E29" s="91" t="str">
        <f>+FIXED(K29*100,1)</f>
        <v>57.4</v>
      </c>
      <c r="F29" s="30" t="s">
        <v>14</v>
      </c>
      <c r="G29" s="31"/>
      <c r="H29" s="83">
        <f t="shared" ref="H29:H31" si="6">+H78+H127+H176</f>
        <v>1099.4913779999999</v>
      </c>
      <c r="I29" s="32">
        <f t="shared" ref="I29:I31" si="7">+H29/H$32</f>
        <v>0.50435755477442712</v>
      </c>
      <c r="J29" s="60">
        <f t="shared" ref="J29:J31" si="8">+J78+J127+J176</f>
        <v>631.39959899999997</v>
      </c>
      <c r="K29" s="32">
        <f t="shared" ref="K29:K32" si="9">+J29/H29</f>
        <v>0.5742651662703625</v>
      </c>
      <c r="L29" s="21"/>
      <c r="M29" s="2"/>
      <c r="N29" s="2"/>
      <c r="O29" s="10"/>
    </row>
    <row r="30" spans="2:15" x14ac:dyDescent="0.25">
      <c r="B30" s="7"/>
      <c r="C30" s="2"/>
      <c r="D30" s="2"/>
      <c r="E30" s="91" t="str">
        <f>+FIXED((I28+I29)*100,1)</f>
        <v>95.9</v>
      </c>
      <c r="F30" s="30" t="s">
        <v>25</v>
      </c>
      <c r="G30" s="31"/>
      <c r="H30" s="83">
        <f t="shared" si="6"/>
        <v>25.5854</v>
      </c>
      <c r="I30" s="32">
        <f t="shared" si="7"/>
        <v>1.1736508389359674E-2</v>
      </c>
      <c r="J30" s="60">
        <f t="shared" si="8"/>
        <v>18.721896999999998</v>
      </c>
      <c r="K30" s="32">
        <f t="shared" si="9"/>
        <v>0.73174142284271493</v>
      </c>
      <c r="L30" s="21"/>
      <c r="M30" s="2"/>
      <c r="N30" s="2"/>
      <c r="O30" s="10"/>
    </row>
    <row r="31" spans="2:15" x14ac:dyDescent="0.25">
      <c r="B31" s="7"/>
      <c r="C31" s="2"/>
      <c r="D31" s="2"/>
      <c r="E31" s="21"/>
      <c r="F31" s="30" t="s">
        <v>15</v>
      </c>
      <c r="G31" s="31"/>
      <c r="H31" s="83">
        <f t="shared" si="6"/>
        <v>64.240657999999996</v>
      </c>
      <c r="I31" s="32">
        <f t="shared" si="7"/>
        <v>2.9468408606274893E-2</v>
      </c>
      <c r="J31" s="60">
        <f t="shared" si="8"/>
        <v>42.546655000000001</v>
      </c>
      <c r="K31" s="32">
        <f t="shared" si="9"/>
        <v>0.66230104616923446</v>
      </c>
      <c r="L31" s="21"/>
      <c r="M31" s="2"/>
      <c r="N31" s="2"/>
      <c r="O31" s="10"/>
    </row>
    <row r="32" spans="2:15" x14ac:dyDescent="0.25">
      <c r="B32" s="7"/>
      <c r="C32" s="2"/>
      <c r="D32" s="2"/>
      <c r="E32" s="21"/>
      <c r="F32" s="40" t="s">
        <v>0</v>
      </c>
      <c r="G32" s="41"/>
      <c r="H32" s="66">
        <f>SUM(H28:H31)</f>
        <v>2179.9839569999999</v>
      </c>
      <c r="I32" s="43">
        <f>SUM(I28:I31)</f>
        <v>1</v>
      </c>
      <c r="J32" s="61">
        <f>SUM(J28:J31)</f>
        <v>1386.39048</v>
      </c>
      <c r="K32" s="43">
        <f t="shared" si="9"/>
        <v>0.6359636159469223</v>
      </c>
      <c r="L32" s="21"/>
      <c r="M32" s="2"/>
      <c r="N32" s="2"/>
      <c r="O32" s="10"/>
    </row>
    <row r="33" spans="2:15" x14ac:dyDescent="0.25">
      <c r="B33" s="7"/>
      <c r="C33" s="2"/>
      <c r="E33" s="21"/>
      <c r="F33" s="113" t="s">
        <v>107</v>
      </c>
      <c r="G33" s="113"/>
      <c r="H33" s="113"/>
      <c r="I33" s="113"/>
      <c r="J33" s="113"/>
      <c r="K33" s="113"/>
      <c r="L33" s="21"/>
      <c r="N33" s="2"/>
      <c r="O33" s="10"/>
    </row>
    <row r="34" spans="2:15" x14ac:dyDescent="0.25">
      <c r="B34" s="7"/>
      <c r="C34" s="2"/>
      <c r="E34" s="21"/>
      <c r="F34" s="21"/>
      <c r="G34" s="21"/>
      <c r="H34" s="36"/>
      <c r="I34" s="37"/>
      <c r="J34" s="36"/>
      <c r="K34" s="37"/>
      <c r="L34" s="21"/>
      <c r="N34" s="2"/>
      <c r="O34" s="10"/>
    </row>
    <row r="35" spans="2:15" ht="15" customHeight="1" x14ac:dyDescent="0.25">
      <c r="B35" s="7"/>
      <c r="C35" s="115" t="str">
        <f>+CONCATENATE("El sector ", F41," cuenta con el mayor presupuesto en esta región equivalente a ",  FIXED(I41*100,1),"% del presupuesto total, con un avance de ", FIXED(K41*100,1),"%.  El sector de ",   F42," es el segundo sector con mayor presupuesto equivalente al ", FIXED(I42*100,1),"% del total y con un avance del ",FIXED(K42*100,1),"% y el sector ",  F43, " con una ejecución del ", FIXED(K43*100,1),"%. Los 3 sectores concentran el ", FIXED(SUM(I41:I43)*100,1),"% del total presupuestado.")</f>
        <v>El sector TRANSPORTE cuenta con el mayor presupuesto en esta región equivalente a 34.3% del presupuesto total, con un avance de 69.9%.  El sector de SANEAMIENTO es el segundo sector con mayor presupuesto equivalente al 23.4% del total y con un avance del 63.8% y el sector EDUCACION con una ejecución del 54.6%. Los 3 sectores concentran el 76.5% del total presupuestado.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0"/>
    </row>
    <row r="36" spans="2:15" x14ac:dyDescent="0.25">
      <c r="B36" s="7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0"/>
    </row>
    <row r="37" spans="2:15" x14ac:dyDescent="0.25">
      <c r="B37" s="7"/>
      <c r="C37" s="2"/>
      <c r="D37" s="21"/>
      <c r="E37" s="21"/>
      <c r="F37" s="21"/>
      <c r="G37" s="21"/>
      <c r="H37" s="35"/>
      <c r="I37" s="2"/>
      <c r="J37" s="2"/>
      <c r="K37" s="2"/>
      <c r="L37" s="2"/>
      <c r="M37" s="2"/>
      <c r="N37" s="2"/>
      <c r="O37" s="10"/>
    </row>
    <row r="38" spans="2:15" x14ac:dyDescent="0.25">
      <c r="B38" s="7"/>
      <c r="C38" s="2"/>
      <c r="D38" s="21"/>
      <c r="E38" s="116" t="s">
        <v>41</v>
      </c>
      <c r="F38" s="116"/>
      <c r="G38" s="116"/>
      <c r="H38" s="116"/>
      <c r="I38" s="116"/>
      <c r="J38" s="116"/>
      <c r="K38" s="116"/>
      <c r="L38" s="116"/>
      <c r="M38" s="2"/>
      <c r="N38" s="2"/>
      <c r="O38" s="10"/>
    </row>
    <row r="39" spans="2:15" x14ac:dyDescent="0.25">
      <c r="B39" s="7"/>
      <c r="C39" s="2"/>
      <c r="D39" s="21"/>
      <c r="E39" s="21"/>
      <c r="F39" s="117" t="s">
        <v>1</v>
      </c>
      <c r="G39" s="117"/>
      <c r="H39" s="117"/>
      <c r="I39" s="117"/>
      <c r="J39" s="117"/>
      <c r="K39" s="117"/>
      <c r="L39" s="21"/>
      <c r="M39" s="2"/>
      <c r="N39" s="2"/>
      <c r="O39" s="10"/>
    </row>
    <row r="40" spans="2:15" x14ac:dyDescent="0.25">
      <c r="B40" s="7"/>
      <c r="C40" s="2"/>
      <c r="D40" s="21"/>
      <c r="E40" s="2"/>
      <c r="F40" s="118" t="s">
        <v>22</v>
      </c>
      <c r="G40" s="119"/>
      <c r="H40" s="51" t="s">
        <v>20</v>
      </c>
      <c r="I40" s="51" t="s">
        <v>3</v>
      </c>
      <c r="J40" s="50" t="s">
        <v>21</v>
      </c>
      <c r="K40" s="50" t="s">
        <v>18</v>
      </c>
      <c r="L40" s="21"/>
      <c r="M40" s="2"/>
      <c r="N40" s="2"/>
      <c r="O40" s="10"/>
    </row>
    <row r="41" spans="2:15" x14ac:dyDescent="0.25">
      <c r="B41" s="7"/>
      <c r="C41" s="2"/>
      <c r="D41" s="21"/>
      <c r="E41" s="2"/>
      <c r="F41" s="30" t="s">
        <v>73</v>
      </c>
      <c r="G41" s="29"/>
      <c r="H41" s="34">
        <v>747.60560699999996</v>
      </c>
      <c r="I41" s="32">
        <f>+H41/H$49</f>
        <v>0.34294087559654457</v>
      </c>
      <c r="J41" s="34">
        <v>522.38496199999997</v>
      </c>
      <c r="K41" s="32">
        <f>+J41/H41</f>
        <v>0.6987440397835325</v>
      </c>
      <c r="L41" s="21"/>
      <c r="M41" s="2"/>
      <c r="N41" s="2"/>
      <c r="O41" s="10"/>
    </row>
    <row r="42" spans="2:15" x14ac:dyDescent="0.25">
      <c r="B42" s="7"/>
      <c r="C42" s="2"/>
      <c r="D42" s="21"/>
      <c r="E42" s="2"/>
      <c r="F42" s="30" t="s">
        <v>81</v>
      </c>
      <c r="G42" s="29"/>
      <c r="H42" s="34">
        <v>509.89315899999997</v>
      </c>
      <c r="I42" s="32">
        <f t="shared" ref="I42:I48" si="10">+H42/H$49</f>
        <v>0.23389766578910653</v>
      </c>
      <c r="J42" s="34">
        <v>325.45228599999996</v>
      </c>
      <c r="K42" s="32">
        <f t="shared" ref="K42:K49" si="11">+J42/H42</f>
        <v>0.63827545095579519</v>
      </c>
      <c r="L42" s="21"/>
      <c r="M42" s="2"/>
      <c r="N42" s="2"/>
      <c r="O42" s="10"/>
    </row>
    <row r="43" spans="2:15" x14ac:dyDescent="0.25">
      <c r="B43" s="7"/>
      <c r="C43" s="2"/>
      <c r="D43" s="21"/>
      <c r="E43" s="2"/>
      <c r="F43" s="30" t="s">
        <v>75</v>
      </c>
      <c r="G43" s="29"/>
      <c r="H43" s="34">
        <v>409.52774299999999</v>
      </c>
      <c r="I43" s="32">
        <f t="shared" si="10"/>
        <v>0.18785814532487405</v>
      </c>
      <c r="J43" s="34">
        <v>223.50317899999999</v>
      </c>
      <c r="K43" s="32">
        <f t="shared" si="11"/>
        <v>0.54575833461910295</v>
      </c>
      <c r="L43" s="21"/>
      <c r="M43" s="2"/>
      <c r="N43" s="2"/>
      <c r="O43" s="10"/>
    </row>
    <row r="44" spans="2:15" x14ac:dyDescent="0.25">
      <c r="B44" s="7"/>
      <c r="C44" s="2"/>
      <c r="D44" s="21"/>
      <c r="E44" s="2"/>
      <c r="F44" s="30" t="s">
        <v>80</v>
      </c>
      <c r="G44" s="29"/>
      <c r="H44" s="34">
        <v>132.77758599999999</v>
      </c>
      <c r="I44" s="32">
        <f t="shared" si="10"/>
        <v>6.0907597770913313E-2</v>
      </c>
      <c r="J44" s="34">
        <v>43.037821999999998</v>
      </c>
      <c r="K44" s="32">
        <f t="shared" si="11"/>
        <v>0.32413469243220017</v>
      </c>
      <c r="L44" s="21"/>
      <c r="M44" s="2"/>
      <c r="N44" s="2"/>
      <c r="O44" s="10"/>
    </row>
    <row r="45" spans="2:15" x14ac:dyDescent="0.25">
      <c r="B45" s="7"/>
      <c r="C45" s="2"/>
      <c r="D45" s="21"/>
      <c r="E45" s="2"/>
      <c r="F45" s="30" t="s">
        <v>74</v>
      </c>
      <c r="G45" s="29"/>
      <c r="H45" s="34">
        <v>114.00680800000001</v>
      </c>
      <c r="I45" s="32">
        <f t="shared" si="10"/>
        <v>5.2297085780801465E-2</v>
      </c>
      <c r="J45" s="34">
        <v>94.686885999999987</v>
      </c>
      <c r="K45" s="32">
        <f t="shared" si="11"/>
        <v>0.83053712020425996</v>
      </c>
      <c r="L45" s="21"/>
      <c r="M45" s="2"/>
      <c r="N45" s="2"/>
      <c r="O45" s="10"/>
    </row>
    <row r="46" spans="2:15" x14ac:dyDescent="0.25">
      <c r="B46" s="7"/>
      <c r="C46" s="2"/>
      <c r="D46" s="21"/>
      <c r="E46" s="2"/>
      <c r="F46" s="30" t="s">
        <v>86</v>
      </c>
      <c r="G46" s="29"/>
      <c r="H46" s="34">
        <v>67.587085999999999</v>
      </c>
      <c r="I46" s="32">
        <f t="shared" si="10"/>
        <v>3.1003478618719028E-2</v>
      </c>
      <c r="J46" s="34">
        <v>46.136143999999994</v>
      </c>
      <c r="K46" s="32">
        <f t="shared" si="11"/>
        <v>0.68261774150168264</v>
      </c>
      <c r="L46" s="21"/>
      <c r="M46" s="2"/>
      <c r="N46" s="2"/>
      <c r="O46" s="10"/>
    </row>
    <row r="47" spans="2:15" x14ac:dyDescent="0.25">
      <c r="B47" s="7"/>
      <c r="C47" s="2"/>
      <c r="D47" s="21"/>
      <c r="E47" s="2"/>
      <c r="F47" s="30" t="s">
        <v>82</v>
      </c>
      <c r="G47" s="29"/>
      <c r="H47" s="34">
        <v>61.553659000000003</v>
      </c>
      <c r="I47" s="32">
        <f t="shared" si="10"/>
        <v>2.8235831186898961E-2</v>
      </c>
      <c r="J47" s="34">
        <v>40.007312999999996</v>
      </c>
      <c r="K47" s="32">
        <f t="shared" si="11"/>
        <v>0.6499583233549121</v>
      </c>
      <c r="L47" s="21"/>
      <c r="M47" s="2"/>
      <c r="N47" s="2"/>
      <c r="O47" s="10"/>
    </row>
    <row r="48" spans="2:15" x14ac:dyDescent="0.25">
      <c r="B48" s="7"/>
      <c r="C48" s="2"/>
      <c r="D48" s="21"/>
      <c r="E48" s="2"/>
      <c r="F48" s="30" t="s">
        <v>62</v>
      </c>
      <c r="G48" s="29"/>
      <c r="H48" s="34">
        <v>137.03230899999997</v>
      </c>
      <c r="I48" s="32">
        <f t="shared" si="10"/>
        <v>6.2859319932142041E-2</v>
      </c>
      <c r="J48" s="34">
        <v>91.181888000000015</v>
      </c>
      <c r="K48" s="32">
        <f t="shared" si="11"/>
        <v>0.66540430257217686</v>
      </c>
      <c r="L48" s="21"/>
      <c r="M48" s="2"/>
      <c r="N48" s="2"/>
      <c r="O48" s="10"/>
    </row>
    <row r="49" spans="2:15" x14ac:dyDescent="0.25">
      <c r="B49" s="7"/>
      <c r="C49" s="2"/>
      <c r="D49" s="21"/>
      <c r="E49" s="2"/>
      <c r="F49" s="40" t="s">
        <v>0</v>
      </c>
      <c r="G49" s="47"/>
      <c r="H49" s="66">
        <f>SUM(H41:H48)</f>
        <v>2179.9839569999999</v>
      </c>
      <c r="I49" s="43">
        <f>SUM(I41:I48)</f>
        <v>0.99999999999999989</v>
      </c>
      <c r="J49" s="61">
        <f>SUM(J41:J48)</f>
        <v>1386.39048</v>
      </c>
      <c r="K49" s="43">
        <f t="shared" si="11"/>
        <v>0.6359636159469223</v>
      </c>
      <c r="L49" s="21"/>
      <c r="M49" s="2"/>
      <c r="N49" s="2"/>
      <c r="O49" s="10"/>
    </row>
    <row r="50" spans="2:15" x14ac:dyDescent="0.25">
      <c r="B50" s="7"/>
      <c r="C50" s="2"/>
      <c r="E50" s="21"/>
      <c r="F50" s="113" t="s">
        <v>108</v>
      </c>
      <c r="G50" s="113"/>
      <c r="H50" s="113"/>
      <c r="I50" s="113"/>
      <c r="J50" s="113"/>
      <c r="K50" s="113"/>
      <c r="L50" s="21"/>
      <c r="N50" s="2"/>
      <c r="O50" s="10"/>
    </row>
    <row r="51" spans="2:15" x14ac:dyDescent="0.25">
      <c r="B51" s="7"/>
      <c r="C51" s="2"/>
      <c r="E51" s="21"/>
      <c r="M51" s="2"/>
      <c r="N51" s="2"/>
      <c r="O51" s="10"/>
    </row>
    <row r="52" spans="2:15" ht="15" customHeight="1" x14ac:dyDescent="0.25">
      <c r="B52" s="7"/>
      <c r="C52" s="115" t="str">
        <f>+CONCATENATE("Al 19 de diciembre figuran ",J58," proyectos que no cuentan con ningún avance en ejecución del gasto, mientras que ",J59," (",FIXED(K59*100,1),"% de proyectos) no superan el 50,0% de ejecución, ",J60," proyectos (",FIXED(K60*100,1),"%) tienen un nivel de ejecución mayor al 50,0% pero no culminan y ",J61," proyectos por S/ ",FIXED(I61,1)," millones se han ejecutado al 100,0%.")</f>
        <v>Al 19 de diciembre figuran 665 proyectos que no cuentan con ningún avance en ejecución del gasto, mientras que 344 (12.4% de proyectos) no superan el 50,0% de ejecución, 1210 proyectos (43.7%) tienen un nivel de ejecución mayor al 50,0% pero no culminan y 548 proyectos por S/ 121.1 millones se han ejecutado al 100,0%.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0"/>
    </row>
    <row r="53" spans="2:15" x14ac:dyDescent="0.25">
      <c r="B53" s="7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0"/>
    </row>
    <row r="54" spans="2:15" x14ac:dyDescent="0.25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0"/>
    </row>
    <row r="55" spans="2:15" x14ac:dyDescent="0.25">
      <c r="B55" s="7"/>
      <c r="C55" s="2"/>
      <c r="D55" s="2"/>
      <c r="E55" s="116" t="s">
        <v>42</v>
      </c>
      <c r="F55" s="116"/>
      <c r="G55" s="116"/>
      <c r="H55" s="116"/>
      <c r="I55" s="116"/>
      <c r="J55" s="116"/>
      <c r="K55" s="116"/>
      <c r="L55" s="116"/>
      <c r="M55" s="2"/>
      <c r="N55" s="2"/>
      <c r="O55" s="10"/>
    </row>
    <row r="56" spans="2:15" x14ac:dyDescent="0.25">
      <c r="B56" s="7"/>
      <c r="C56" s="2"/>
      <c r="D56" s="2"/>
      <c r="E56" s="21"/>
      <c r="F56" s="117" t="s">
        <v>36</v>
      </c>
      <c r="G56" s="117"/>
      <c r="H56" s="117"/>
      <c r="I56" s="117"/>
      <c r="J56" s="117"/>
      <c r="K56" s="117"/>
      <c r="L56" s="21"/>
      <c r="M56" s="2"/>
      <c r="N56" s="2"/>
      <c r="O56" s="10"/>
    </row>
    <row r="57" spans="2:15" x14ac:dyDescent="0.25">
      <c r="B57" s="7"/>
      <c r="C57" s="2"/>
      <c r="D57" s="2"/>
      <c r="E57" s="2"/>
      <c r="F57" s="49" t="s">
        <v>27</v>
      </c>
      <c r="G57" s="50" t="s">
        <v>18</v>
      </c>
      <c r="H57" s="50" t="s">
        <v>20</v>
      </c>
      <c r="I57" s="50" t="s">
        <v>7</v>
      </c>
      <c r="J57" s="50" t="s">
        <v>26</v>
      </c>
      <c r="K57" s="50" t="s">
        <v>3</v>
      </c>
      <c r="L57" s="2"/>
      <c r="M57" s="86" t="s">
        <v>47</v>
      </c>
      <c r="N57" s="2"/>
      <c r="O57" s="10"/>
    </row>
    <row r="58" spans="2:15" x14ac:dyDescent="0.25">
      <c r="B58" s="7"/>
      <c r="C58" s="2"/>
      <c r="D58" s="2"/>
      <c r="E58" s="2"/>
      <c r="F58" s="44" t="s">
        <v>28</v>
      </c>
      <c r="G58" s="32">
        <f>+I58/H58</f>
        <v>0</v>
      </c>
      <c r="H58" s="60">
        <f>+H107+H156+H205</f>
        <v>250.88618100000002</v>
      </c>
      <c r="I58" s="60">
        <f t="shared" ref="I58:J58" si="12">+I107+I156+I205</f>
        <v>0</v>
      </c>
      <c r="J58" s="63">
        <f t="shared" si="12"/>
        <v>665</v>
      </c>
      <c r="K58" s="32">
        <f>+J58/J$62</f>
        <v>0.24033249006143839</v>
      </c>
      <c r="L58" s="2"/>
      <c r="M58" s="82">
        <f>SUM(J59:J61)</f>
        <v>2102</v>
      </c>
      <c r="N58" s="2"/>
      <c r="O58" s="10"/>
    </row>
    <row r="59" spans="2:15" x14ac:dyDescent="0.25">
      <c r="B59" s="7"/>
      <c r="C59" s="2"/>
      <c r="D59" s="2"/>
      <c r="E59" s="2"/>
      <c r="F59" s="44" t="s">
        <v>29</v>
      </c>
      <c r="G59" s="32">
        <f t="shared" ref="G59:G62" si="13">+I59/H59</f>
        <v>0.23362542572265471</v>
      </c>
      <c r="H59" s="60">
        <f t="shared" ref="H59:J59" si="14">+H108+H157+H206</f>
        <v>435.688289</v>
      </c>
      <c r="I59" s="60">
        <f t="shared" si="14"/>
        <v>101.78786200000002</v>
      </c>
      <c r="J59" s="63">
        <f t="shared" si="14"/>
        <v>344</v>
      </c>
      <c r="K59" s="32">
        <f t="shared" ref="K59:K61" si="15">+J59/J$62</f>
        <v>0.12432237079869896</v>
      </c>
      <c r="L59" s="2"/>
      <c r="M59" s="2"/>
      <c r="N59" s="2"/>
      <c r="O59" s="10"/>
    </row>
    <row r="60" spans="2:15" x14ac:dyDescent="0.25">
      <c r="B60" s="7"/>
      <c r="C60" s="2"/>
      <c r="D60" s="2"/>
      <c r="E60" s="2"/>
      <c r="F60" s="44" t="s">
        <v>30</v>
      </c>
      <c r="G60" s="32">
        <f t="shared" si="13"/>
        <v>0.84784619349868218</v>
      </c>
      <c r="H60" s="60">
        <f t="shared" ref="H60:J60" si="16">+H109+H158+H207</f>
        <v>1372.3404809999993</v>
      </c>
      <c r="I60" s="60">
        <f t="shared" si="16"/>
        <v>1163.533653</v>
      </c>
      <c r="J60" s="63">
        <f t="shared" si="16"/>
        <v>1210</v>
      </c>
      <c r="K60" s="32">
        <f t="shared" si="15"/>
        <v>0.43729671123960967</v>
      </c>
      <c r="L60" s="2"/>
      <c r="M60" s="2"/>
      <c r="N60" s="2"/>
      <c r="O60" s="10"/>
    </row>
    <row r="61" spans="2:15" x14ac:dyDescent="0.25">
      <c r="B61" s="7"/>
      <c r="C61" s="2"/>
      <c r="D61" s="2"/>
      <c r="E61" s="2"/>
      <c r="F61" s="44" t="s">
        <v>31</v>
      </c>
      <c r="G61" s="32">
        <f t="shared" si="13"/>
        <v>1</v>
      </c>
      <c r="H61" s="60">
        <f t="shared" ref="H61:J61" si="17">+H110+H159+H208</f>
        <v>121.06900600000017</v>
      </c>
      <c r="I61" s="60">
        <f t="shared" si="17"/>
        <v>121.06900600000017</v>
      </c>
      <c r="J61" s="63">
        <f t="shared" si="17"/>
        <v>548</v>
      </c>
      <c r="K61" s="32">
        <f t="shared" si="15"/>
        <v>0.19804842790025298</v>
      </c>
      <c r="L61" s="2"/>
      <c r="M61" s="2"/>
      <c r="N61" s="2"/>
      <c r="O61" s="10"/>
    </row>
    <row r="62" spans="2:15" x14ac:dyDescent="0.25">
      <c r="B62" s="7"/>
      <c r="C62" s="2"/>
      <c r="D62" s="2"/>
      <c r="E62" s="2"/>
      <c r="F62" s="45" t="s">
        <v>0</v>
      </c>
      <c r="G62" s="43">
        <f t="shared" si="13"/>
        <v>0.63596363475440043</v>
      </c>
      <c r="H62" s="61">
        <f t="shared" ref="H62:J62" si="18">SUM(H58:H61)</f>
        <v>2179.9839569999995</v>
      </c>
      <c r="I62" s="61">
        <f t="shared" si="18"/>
        <v>1386.3905210000003</v>
      </c>
      <c r="J62" s="64">
        <f t="shared" si="18"/>
        <v>2767</v>
      </c>
      <c r="K62" s="43">
        <f>SUM(K58:K61)</f>
        <v>1</v>
      </c>
      <c r="L62" s="2"/>
      <c r="M62" s="2"/>
      <c r="N62" s="2"/>
      <c r="O62" s="10"/>
    </row>
    <row r="63" spans="2:15" x14ac:dyDescent="0.25">
      <c r="B63" s="7"/>
      <c r="C63" s="2"/>
      <c r="E63" s="21"/>
      <c r="F63" s="113" t="s">
        <v>109</v>
      </c>
      <c r="G63" s="113"/>
      <c r="H63" s="113"/>
      <c r="I63" s="113"/>
      <c r="J63" s="113"/>
      <c r="K63" s="113"/>
      <c r="L63" s="21"/>
      <c r="N63" s="2"/>
      <c r="O63" s="10"/>
    </row>
    <row r="64" spans="2:15" x14ac:dyDescent="0.25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0"/>
    </row>
    <row r="65" spans="2:15" x14ac:dyDescent="0.25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8" spans="2:15" x14ac:dyDescent="0.2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2:15" x14ac:dyDescent="0.25">
      <c r="B69" s="7"/>
      <c r="C69" s="114" t="s">
        <v>19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8"/>
    </row>
    <row r="70" spans="2:15" ht="15" customHeight="1" x14ac:dyDescent="0.25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/>
    </row>
    <row r="71" spans="2:15" ht="15" customHeight="1" x14ac:dyDescent="0.25">
      <c r="B71" s="7"/>
      <c r="C71" s="132" t="str">
        <f>+CONCATENATE("Los proyectos del Gobierno Nacional en la región tienen una ejecución del ",FIXED(K81*100,1),"%, equivalente a S/ ",FIXED(J81,1)," millones de soles.")</f>
        <v>Los proyectos del Gobierno Nacional en la región tienen una ejecución del 65.3%, equivalente a S/ 406.5 millones de soles.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9"/>
    </row>
    <row r="72" spans="2:15" x14ac:dyDescent="0.25">
      <c r="B72" s="7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0"/>
    </row>
    <row r="73" spans="2:15" x14ac:dyDescent="0.25">
      <c r="B73" s="7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"/>
      <c r="N73" s="2"/>
      <c r="O73" s="10"/>
    </row>
    <row r="74" spans="2:15" x14ac:dyDescent="0.25">
      <c r="B74" s="7"/>
      <c r="C74" s="2"/>
      <c r="D74" s="2"/>
      <c r="E74" s="129" t="s">
        <v>24</v>
      </c>
      <c r="F74" s="129"/>
      <c r="G74" s="129"/>
      <c r="H74" s="129"/>
      <c r="I74" s="129"/>
      <c r="J74" s="129"/>
      <c r="K74" s="129"/>
      <c r="L74" s="129"/>
      <c r="M74" s="2"/>
      <c r="N74" s="2"/>
      <c r="O74" s="10"/>
    </row>
    <row r="75" spans="2:15" x14ac:dyDescent="0.25">
      <c r="B75" s="7"/>
      <c r="C75" s="2"/>
      <c r="D75" s="2"/>
      <c r="E75" s="21"/>
      <c r="F75" s="117" t="s">
        <v>1</v>
      </c>
      <c r="G75" s="117"/>
      <c r="H75" s="117"/>
      <c r="I75" s="117"/>
      <c r="J75" s="117"/>
      <c r="K75" s="117"/>
      <c r="L75" s="21"/>
      <c r="M75" s="2"/>
      <c r="N75" s="2"/>
      <c r="O75" s="10"/>
    </row>
    <row r="76" spans="2:15" x14ac:dyDescent="0.25">
      <c r="B76" s="7"/>
      <c r="C76" s="2"/>
      <c r="D76" s="2"/>
      <c r="E76" s="21"/>
      <c r="F76" s="120" t="s">
        <v>34</v>
      </c>
      <c r="G76" s="120"/>
      <c r="H76" s="50" t="s">
        <v>6</v>
      </c>
      <c r="I76" s="50" t="s">
        <v>16</v>
      </c>
      <c r="J76" s="50" t="s">
        <v>17</v>
      </c>
      <c r="K76" s="50" t="s">
        <v>18</v>
      </c>
      <c r="L76" s="21"/>
      <c r="M76" s="2"/>
      <c r="N76" s="2"/>
      <c r="O76" s="10"/>
    </row>
    <row r="77" spans="2:15" x14ac:dyDescent="0.25">
      <c r="B77" s="7"/>
      <c r="C77" s="2"/>
      <c r="D77" s="2"/>
      <c r="E77" s="21"/>
      <c r="F77" s="30" t="s">
        <v>13</v>
      </c>
      <c r="G77" s="31"/>
      <c r="H77" s="33">
        <v>475.05791299999999</v>
      </c>
      <c r="I77" s="32">
        <f>+H77/$H$81</f>
        <v>0.76266472990779244</v>
      </c>
      <c r="J77" s="34">
        <v>360.664106</v>
      </c>
      <c r="K77" s="32">
        <f>+J77/H77</f>
        <v>0.75920029143899348</v>
      </c>
      <c r="L77" s="21"/>
      <c r="M77" s="2"/>
      <c r="N77" s="2"/>
      <c r="O77" s="10"/>
    </row>
    <row r="78" spans="2:15" x14ac:dyDescent="0.25">
      <c r="B78" s="7"/>
      <c r="C78" s="2"/>
      <c r="D78" s="2"/>
      <c r="E78" s="21"/>
      <c r="F78" s="30" t="s">
        <v>14</v>
      </c>
      <c r="G78" s="31"/>
      <c r="H78" s="34">
        <v>140.96277199999997</v>
      </c>
      <c r="I78" s="32">
        <f>+H78/$H$81</f>
        <v>0.22630363897218927</v>
      </c>
      <c r="J78" s="34">
        <v>42.990829999999995</v>
      </c>
      <c r="K78" s="32">
        <f t="shared" ref="K78:K81" si="19">+J78/H78</f>
        <v>0.30498002692512322</v>
      </c>
      <c r="L78" s="21"/>
      <c r="M78" s="2"/>
      <c r="N78" s="2"/>
      <c r="O78" s="10"/>
    </row>
    <row r="79" spans="2:15" x14ac:dyDescent="0.25">
      <c r="B79" s="7"/>
      <c r="C79" s="2"/>
      <c r="D79" s="2"/>
      <c r="E79" s="21"/>
      <c r="F79" s="30" t="s">
        <v>25</v>
      </c>
      <c r="G79" s="31"/>
      <c r="H79" s="34">
        <v>5.9216639999999998</v>
      </c>
      <c r="I79" s="32">
        <f>+H79/$H$81</f>
        <v>9.5067236048012056E-3</v>
      </c>
      <c r="J79" s="34">
        <v>2.2696810000000003</v>
      </c>
      <c r="K79" s="32">
        <f t="shared" si="19"/>
        <v>0.38328432683786184</v>
      </c>
      <c r="L79" s="21"/>
      <c r="M79" s="2"/>
      <c r="N79" s="2"/>
      <c r="O79" s="10"/>
    </row>
    <row r="80" spans="2:15" x14ac:dyDescent="0.25">
      <c r="B80" s="7"/>
      <c r="C80" s="2"/>
      <c r="D80" s="2"/>
      <c r="E80" s="21"/>
      <c r="F80" s="30" t="s">
        <v>15</v>
      </c>
      <c r="G80" s="31"/>
      <c r="H80" s="34">
        <v>0.94985299999999995</v>
      </c>
      <c r="I80" s="32">
        <f>+H80/$H$81</f>
        <v>1.5249075152172159E-3</v>
      </c>
      <c r="J80" s="34">
        <v>0.61029900000000004</v>
      </c>
      <c r="K80" s="32">
        <f t="shared" si="19"/>
        <v>0.64251942142626284</v>
      </c>
      <c r="L80" s="21"/>
      <c r="M80" s="2"/>
      <c r="N80" s="2"/>
      <c r="O80" s="10"/>
    </row>
    <row r="81" spans="2:15" x14ac:dyDescent="0.25">
      <c r="B81" s="7"/>
      <c r="C81" s="2"/>
      <c r="D81" s="2"/>
      <c r="E81" s="21"/>
      <c r="F81" s="40" t="s">
        <v>0</v>
      </c>
      <c r="G81" s="41"/>
      <c r="H81" s="42">
        <f>SUM(H77:H80)</f>
        <v>622.89220199999988</v>
      </c>
      <c r="I81" s="43">
        <f>+H81/$H$81</f>
        <v>1</v>
      </c>
      <c r="J81" s="42">
        <f>SUM(J77:J80)</f>
        <v>406.53491600000001</v>
      </c>
      <c r="K81" s="43">
        <f t="shared" si="19"/>
        <v>0.65265693597493468</v>
      </c>
      <c r="L81" s="21"/>
      <c r="M81" s="2"/>
      <c r="N81" s="2"/>
      <c r="O81" s="10"/>
    </row>
    <row r="82" spans="2:15" x14ac:dyDescent="0.25">
      <c r="B82" s="7"/>
      <c r="C82" s="2"/>
      <c r="E82" s="21"/>
      <c r="F82" s="113" t="s">
        <v>110</v>
      </c>
      <c r="G82" s="113"/>
      <c r="H82" s="113"/>
      <c r="I82" s="113"/>
      <c r="J82" s="113"/>
      <c r="K82" s="113"/>
      <c r="L82" s="21"/>
      <c r="N82" s="2"/>
      <c r="O82" s="10"/>
    </row>
    <row r="83" spans="2:15" x14ac:dyDescent="0.25">
      <c r="B83" s="7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"/>
      <c r="N83" s="2"/>
      <c r="O83" s="10"/>
    </row>
    <row r="84" spans="2:15" ht="15" customHeight="1" x14ac:dyDescent="0.25">
      <c r="B84" s="7"/>
      <c r="C84" s="132" t="str">
        <f>+CONCATENATE("El sector ", F90," cuenta con el mayor presupuesto del GN en esta región equivalente a ",  FIXED(I90*100,1),"% del presupuesto total, con un avance de ", FIXED(K90*100,1),"%.  El sector de ",   F91," es el segundo sector con mayor presupuesto equivalente al ", FIXED(I91*100,1),"% del total y con un avance del ",FIXED(K91*100,1),"%, en tanto el sector ",  F92, " tiene una ejecución del ", FIXED(K92*100,1),"%.")</f>
        <v>El sector TRANSPORTE cuenta con el mayor presupuesto del GN en esta región equivalente a 56.3% del presupuesto total, con un avance de 72.8%.  El sector de EDUCACION es el segundo sector con mayor presupuesto equivalente al 20.0% del total y con un avance del 24.2%, en tanto el sector AGROPECUARIA tiene una ejecución del 90.5%.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0"/>
    </row>
    <row r="85" spans="2:15" x14ac:dyDescent="0.25">
      <c r="B85" s="7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0"/>
    </row>
    <row r="86" spans="2:15" x14ac:dyDescent="0.25">
      <c r="B86" s="7"/>
      <c r="C86" s="2"/>
      <c r="D86" s="21"/>
      <c r="E86" s="21"/>
      <c r="F86" s="21"/>
      <c r="G86" s="21"/>
      <c r="H86" s="35"/>
      <c r="I86" s="2"/>
      <c r="J86" s="2"/>
      <c r="K86" s="2"/>
      <c r="L86" s="2"/>
      <c r="M86" s="2"/>
      <c r="N86" s="2"/>
      <c r="O86" s="10"/>
    </row>
    <row r="87" spans="2:15" x14ac:dyDescent="0.25">
      <c r="B87" s="7"/>
      <c r="C87" s="2"/>
      <c r="D87" s="21"/>
      <c r="E87" s="116" t="s">
        <v>23</v>
      </c>
      <c r="F87" s="116"/>
      <c r="G87" s="116"/>
      <c r="H87" s="116"/>
      <c r="I87" s="116"/>
      <c r="J87" s="116"/>
      <c r="K87" s="116"/>
      <c r="L87" s="116"/>
      <c r="M87" s="2"/>
      <c r="N87" s="2"/>
      <c r="O87" s="10"/>
    </row>
    <row r="88" spans="2:15" x14ac:dyDescent="0.25">
      <c r="B88" s="7"/>
      <c r="C88" s="2"/>
      <c r="D88" s="21"/>
      <c r="E88" s="21"/>
      <c r="F88" s="117" t="s">
        <v>1</v>
      </c>
      <c r="G88" s="117"/>
      <c r="H88" s="117"/>
      <c r="I88" s="117"/>
      <c r="J88" s="117"/>
      <c r="K88" s="117"/>
      <c r="L88" s="21"/>
      <c r="M88" s="2"/>
      <c r="N88" s="2"/>
      <c r="O88" s="10"/>
    </row>
    <row r="89" spans="2:15" x14ac:dyDescent="0.25">
      <c r="B89" s="7"/>
      <c r="C89" s="2"/>
      <c r="D89" s="21"/>
      <c r="E89" s="2"/>
      <c r="F89" s="118" t="s">
        <v>22</v>
      </c>
      <c r="G89" s="119"/>
      <c r="H89" s="51" t="s">
        <v>20</v>
      </c>
      <c r="I89" s="51" t="s">
        <v>3</v>
      </c>
      <c r="J89" s="50" t="s">
        <v>21</v>
      </c>
      <c r="K89" s="50" t="s">
        <v>18</v>
      </c>
      <c r="L89" s="21"/>
      <c r="M89" s="2"/>
      <c r="N89" s="2"/>
      <c r="O89" s="10"/>
    </row>
    <row r="90" spans="2:15" x14ac:dyDescent="0.25">
      <c r="B90" s="7"/>
      <c r="C90" s="2"/>
      <c r="D90" s="21"/>
      <c r="E90" s="2"/>
      <c r="F90" s="30" t="s">
        <v>73</v>
      </c>
      <c r="G90" s="29"/>
      <c r="H90" s="34">
        <v>350.956973</v>
      </c>
      <c r="I90" s="32">
        <f t="shared" ref="I90:I97" si="20">+H90/$H$98</f>
        <v>0.56343131584106754</v>
      </c>
      <c r="J90" s="34">
        <v>255.36221699999999</v>
      </c>
      <c r="K90" s="32">
        <f>+J90/H90</f>
        <v>0.72761687798122188</v>
      </c>
      <c r="L90" s="21"/>
      <c r="M90" s="2"/>
      <c r="N90" s="2"/>
      <c r="O90" s="10"/>
    </row>
    <row r="91" spans="2:15" x14ac:dyDescent="0.25">
      <c r="B91" s="7"/>
      <c r="C91" s="2"/>
      <c r="D91" s="21"/>
      <c r="E91" s="2"/>
      <c r="F91" s="30" t="s">
        <v>75</v>
      </c>
      <c r="G91" s="29"/>
      <c r="H91" s="34">
        <v>124.60843199999999</v>
      </c>
      <c r="I91" s="32">
        <f t="shared" si="20"/>
        <v>0.20004814894118708</v>
      </c>
      <c r="J91" s="34">
        <v>30.125764</v>
      </c>
      <c r="K91" s="32">
        <f t="shared" ref="K91:K98" si="21">+J91/H91</f>
        <v>0.24176344663417321</v>
      </c>
      <c r="L91" s="21"/>
      <c r="M91" s="2"/>
      <c r="N91" s="2"/>
      <c r="O91" s="10"/>
    </row>
    <row r="92" spans="2:15" x14ac:dyDescent="0.25">
      <c r="B92" s="7"/>
      <c r="C92" s="2"/>
      <c r="D92" s="21"/>
      <c r="E92" s="2"/>
      <c r="F92" s="30" t="s">
        <v>74</v>
      </c>
      <c r="G92" s="29"/>
      <c r="H92" s="34">
        <v>78.166854000000001</v>
      </c>
      <c r="I92" s="32">
        <f t="shared" si="20"/>
        <v>0.1254901791177023</v>
      </c>
      <c r="J92" s="34">
        <v>70.769009999999994</v>
      </c>
      <c r="K92" s="32">
        <f t="shared" si="21"/>
        <v>0.90535829931187961</v>
      </c>
      <c r="L92" s="21"/>
      <c r="M92" s="2"/>
      <c r="N92" s="2"/>
      <c r="O92" s="10"/>
    </row>
    <row r="93" spans="2:15" x14ac:dyDescent="0.25">
      <c r="B93" s="7"/>
      <c r="C93" s="2"/>
      <c r="D93" s="21"/>
      <c r="E93" s="2"/>
      <c r="F93" s="30" t="s">
        <v>86</v>
      </c>
      <c r="G93" s="29"/>
      <c r="H93" s="34">
        <v>41.926194000000002</v>
      </c>
      <c r="I93" s="32">
        <f t="shared" si="20"/>
        <v>6.7308908131105488E-2</v>
      </c>
      <c r="J93" s="34">
        <v>32.535764999999998</v>
      </c>
      <c r="K93" s="32">
        <f t="shared" si="21"/>
        <v>0.77602476866848435</v>
      </c>
      <c r="L93" s="21"/>
      <c r="M93" s="2"/>
      <c r="N93" s="2"/>
      <c r="O93" s="10"/>
    </row>
    <row r="94" spans="2:15" x14ac:dyDescent="0.25">
      <c r="B94" s="7"/>
      <c r="C94" s="2"/>
      <c r="D94" s="21"/>
      <c r="E94" s="2"/>
      <c r="F94" s="30" t="s">
        <v>105</v>
      </c>
      <c r="G94" s="29"/>
      <c r="H94" s="34">
        <v>12.060824</v>
      </c>
      <c r="I94" s="32">
        <f t="shared" si="20"/>
        <v>1.9362618381278115E-2</v>
      </c>
      <c r="J94" s="34">
        <v>11.983124999999999</v>
      </c>
      <c r="K94" s="32">
        <f t="shared" si="21"/>
        <v>0.99355773701697325</v>
      </c>
      <c r="L94" s="21"/>
      <c r="M94" s="2"/>
      <c r="N94" s="2"/>
      <c r="O94" s="10"/>
    </row>
    <row r="95" spans="2:15" x14ac:dyDescent="0.25">
      <c r="B95" s="7"/>
      <c r="C95" s="2"/>
      <c r="D95" s="21"/>
      <c r="E95" s="2"/>
      <c r="F95" s="30" t="s">
        <v>77</v>
      </c>
      <c r="G95" s="29"/>
      <c r="H95" s="34">
        <v>5.5288349999999999</v>
      </c>
      <c r="I95" s="32">
        <f t="shared" si="20"/>
        <v>8.8760703413012058E-3</v>
      </c>
      <c r="J95" s="34">
        <v>1.914776</v>
      </c>
      <c r="K95" s="32">
        <f t="shared" si="21"/>
        <v>0.34632540128254868</v>
      </c>
      <c r="L95" s="21"/>
      <c r="M95" s="2"/>
      <c r="N95" s="2"/>
      <c r="O95" s="10"/>
    </row>
    <row r="96" spans="2:15" x14ac:dyDescent="0.25">
      <c r="B96" s="7"/>
      <c r="C96" s="2"/>
      <c r="D96" s="21"/>
      <c r="E96" s="2"/>
      <c r="F96" s="30" t="s">
        <v>81</v>
      </c>
      <c r="G96" s="29"/>
      <c r="H96" s="34">
        <v>3.8937029999999999</v>
      </c>
      <c r="I96" s="32">
        <f t="shared" si="20"/>
        <v>6.2510061732960979E-3</v>
      </c>
      <c r="J96" s="34">
        <v>0.75011300000000003</v>
      </c>
      <c r="K96" s="32">
        <f t="shared" si="21"/>
        <v>0.19264771863698901</v>
      </c>
      <c r="L96" s="21"/>
      <c r="M96" s="2"/>
      <c r="N96" s="2"/>
      <c r="O96" s="10"/>
    </row>
    <row r="97" spans="2:15" x14ac:dyDescent="0.25">
      <c r="B97" s="7"/>
      <c r="C97" s="2"/>
      <c r="D97" s="21"/>
      <c r="E97" s="2"/>
      <c r="F97" s="30" t="s">
        <v>62</v>
      </c>
      <c r="G97" s="29"/>
      <c r="H97" s="34">
        <v>5.750386999999999</v>
      </c>
      <c r="I97" s="32">
        <f t="shared" si="20"/>
        <v>9.2317530730622304E-3</v>
      </c>
      <c r="J97" s="34">
        <v>3.0941460000000003</v>
      </c>
      <c r="K97" s="32">
        <f t="shared" si="21"/>
        <v>0.53807613296287726</v>
      </c>
      <c r="L97" s="21"/>
      <c r="M97" s="2"/>
      <c r="N97" s="2"/>
      <c r="O97" s="10"/>
    </row>
    <row r="98" spans="2:15" x14ac:dyDescent="0.25">
      <c r="B98" s="7"/>
      <c r="C98" s="2"/>
      <c r="D98" s="21"/>
      <c r="E98" s="2"/>
      <c r="F98" s="40" t="s">
        <v>0</v>
      </c>
      <c r="G98" s="47"/>
      <c r="H98" s="42">
        <f>SUM(H90:H97)</f>
        <v>622.892202</v>
      </c>
      <c r="I98" s="43">
        <f>SUM(I90:I97)</f>
        <v>1</v>
      </c>
      <c r="J98" s="42">
        <f>SUM(J90:J97)</f>
        <v>406.53491599999995</v>
      </c>
      <c r="K98" s="43">
        <f t="shared" si="21"/>
        <v>0.65265693597493446</v>
      </c>
      <c r="L98" s="21"/>
      <c r="M98" s="2"/>
      <c r="N98" s="2"/>
      <c r="O98" s="10"/>
    </row>
    <row r="99" spans="2:15" x14ac:dyDescent="0.25">
      <c r="B99" s="7"/>
      <c r="C99" s="2"/>
      <c r="E99" s="21"/>
      <c r="F99" s="113" t="s">
        <v>111</v>
      </c>
      <c r="G99" s="113"/>
      <c r="H99" s="113"/>
      <c r="I99" s="113"/>
      <c r="J99" s="113"/>
      <c r="K99" s="113"/>
      <c r="L99" s="21"/>
      <c r="N99" s="2"/>
      <c r="O99" s="10"/>
    </row>
    <row r="100" spans="2:15" x14ac:dyDescent="0.25">
      <c r="B100" s="7"/>
      <c r="C100" s="2"/>
      <c r="D100" s="21"/>
      <c r="E100" s="21"/>
      <c r="F100" s="36"/>
      <c r="G100" s="36"/>
      <c r="H100" s="21"/>
      <c r="I100" s="21"/>
      <c r="J100" s="21"/>
      <c r="K100" s="21"/>
      <c r="L100" s="21"/>
      <c r="M100" s="2"/>
      <c r="N100" s="2"/>
      <c r="O100" s="10"/>
    </row>
    <row r="101" spans="2:15" ht="15" customHeight="1" x14ac:dyDescent="0.25">
      <c r="B101" s="7"/>
      <c r="C101" s="132" t="str">
        <f>+CONCATENATE("Al 19 de diciembre figuran ",J107," proyectos que no cuentan con ningún avance en ejecución del gasto, mientras que ",J108," (",FIXED(K108*100,1),"% de proyectos) no superan el 50,0% de ejecución, ",J109," proyectos (",FIXED(K109*100,1),"%) tienen un nivel de ejecución mayor al 50,0% pero no culminan y solo ",J110," proyectos por S/ ",FIXED(I110,1)," millones se han ejecutado al 100,0%.")</f>
        <v>Al 19 de diciembre figuran 118 proyectos que no cuentan con ningún avance en ejecución del gasto, mientras que 66 (20.3% de proyectos) no superan el 50,0% de ejecución, 122 proyectos (37.5%) tienen un nivel de ejecución mayor al 50,0% pero no culminan y solo 19 proyectos por S/ 11.5 millones se han ejecutado al 100,0%.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0"/>
    </row>
    <row r="102" spans="2:15" x14ac:dyDescent="0.25">
      <c r="B102" s="7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0"/>
    </row>
    <row r="103" spans="2:15" x14ac:dyDescent="0.25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0"/>
    </row>
    <row r="104" spans="2:15" x14ac:dyDescent="0.25">
      <c r="B104" s="7"/>
      <c r="C104" s="2"/>
      <c r="D104" s="2"/>
      <c r="E104" s="116" t="s">
        <v>35</v>
      </c>
      <c r="F104" s="116"/>
      <c r="G104" s="116"/>
      <c r="H104" s="116"/>
      <c r="I104" s="116"/>
      <c r="J104" s="116"/>
      <c r="K104" s="116"/>
      <c r="L104" s="116"/>
      <c r="M104" s="2"/>
      <c r="N104" s="2"/>
      <c r="O104" s="10"/>
    </row>
    <row r="105" spans="2:15" x14ac:dyDescent="0.25">
      <c r="B105" s="7"/>
      <c r="C105" s="2"/>
      <c r="D105" s="2"/>
      <c r="E105" s="21"/>
      <c r="F105" s="117" t="s">
        <v>36</v>
      </c>
      <c r="G105" s="117"/>
      <c r="H105" s="117"/>
      <c r="I105" s="117"/>
      <c r="J105" s="117"/>
      <c r="K105" s="117"/>
      <c r="L105" s="21"/>
      <c r="M105" s="2"/>
      <c r="N105" s="2"/>
      <c r="O105" s="10"/>
    </row>
    <row r="106" spans="2:15" x14ac:dyDescent="0.25">
      <c r="B106" s="7"/>
      <c r="C106" s="2"/>
      <c r="D106" s="2"/>
      <c r="E106" s="2"/>
      <c r="F106" s="49" t="s">
        <v>27</v>
      </c>
      <c r="G106" s="50" t="s">
        <v>18</v>
      </c>
      <c r="H106" s="50" t="s">
        <v>20</v>
      </c>
      <c r="I106" s="50" t="s">
        <v>7</v>
      </c>
      <c r="J106" s="50" t="s">
        <v>26</v>
      </c>
      <c r="K106" s="50" t="s">
        <v>3</v>
      </c>
      <c r="L106" s="2"/>
      <c r="M106" s="2"/>
      <c r="N106" s="2"/>
      <c r="O106" s="10"/>
    </row>
    <row r="107" spans="2:15" x14ac:dyDescent="0.25">
      <c r="B107" s="7"/>
      <c r="C107" s="2"/>
      <c r="D107" s="2"/>
      <c r="E107" s="2"/>
      <c r="F107" s="44" t="s">
        <v>28</v>
      </c>
      <c r="G107" s="32">
        <f>+I107/H107</f>
        <v>0</v>
      </c>
      <c r="H107" s="34">
        <v>114.41895700000005</v>
      </c>
      <c r="I107" s="34">
        <v>0</v>
      </c>
      <c r="J107" s="44">
        <v>118</v>
      </c>
      <c r="K107" s="32">
        <f>+J107/$J$111</f>
        <v>0.36307692307692307</v>
      </c>
      <c r="L107" s="2"/>
      <c r="M107" s="2"/>
      <c r="N107" s="2"/>
      <c r="O107" s="10"/>
    </row>
    <row r="108" spans="2:15" x14ac:dyDescent="0.25">
      <c r="B108" s="7"/>
      <c r="C108" s="2"/>
      <c r="D108" s="2"/>
      <c r="E108" s="2"/>
      <c r="F108" s="44" t="s">
        <v>29</v>
      </c>
      <c r="G108" s="32">
        <f t="shared" ref="G108:G111" si="22">+I108/H108</f>
        <v>9.4282419728185435E-2</v>
      </c>
      <c r="H108" s="34">
        <v>30.842207999999996</v>
      </c>
      <c r="I108" s="34">
        <v>2.9078779999999984</v>
      </c>
      <c r="J108" s="44">
        <v>66</v>
      </c>
      <c r="K108" s="32">
        <f>+J108/$J$111</f>
        <v>0.20307692307692307</v>
      </c>
      <c r="L108" s="2"/>
      <c r="M108" s="2"/>
      <c r="N108" s="2"/>
      <c r="O108" s="10"/>
    </row>
    <row r="109" spans="2:15" x14ac:dyDescent="0.25">
      <c r="B109" s="7"/>
      <c r="C109" s="2"/>
      <c r="D109" s="2"/>
      <c r="E109" s="2"/>
      <c r="F109" s="44" t="s">
        <v>30</v>
      </c>
      <c r="G109" s="32">
        <f t="shared" si="22"/>
        <v>0.8412235918101002</v>
      </c>
      <c r="H109" s="34">
        <v>466.08935699999995</v>
      </c>
      <c r="I109" s="34">
        <v>392.08536300000003</v>
      </c>
      <c r="J109" s="44">
        <v>122</v>
      </c>
      <c r="K109" s="32">
        <f>+J109/$J$111</f>
        <v>0.37538461538461537</v>
      </c>
      <c r="L109" s="2"/>
      <c r="M109" s="2"/>
      <c r="N109" s="2"/>
      <c r="O109" s="10"/>
    </row>
    <row r="110" spans="2:15" x14ac:dyDescent="0.25">
      <c r="B110" s="7"/>
      <c r="C110" s="2"/>
      <c r="D110" s="2"/>
      <c r="E110" s="2"/>
      <c r="F110" s="44" t="s">
        <v>31</v>
      </c>
      <c r="G110" s="32">
        <f t="shared" si="22"/>
        <v>1</v>
      </c>
      <c r="H110" s="34">
        <v>11.541679999999999</v>
      </c>
      <c r="I110" s="34">
        <v>11.541679999999999</v>
      </c>
      <c r="J110" s="44">
        <v>19</v>
      </c>
      <c r="K110" s="32">
        <f>+J110/$J$111</f>
        <v>5.8461538461538461E-2</v>
      </c>
      <c r="L110" s="2"/>
      <c r="M110" s="2"/>
      <c r="N110" s="2"/>
      <c r="O110" s="10"/>
    </row>
    <row r="111" spans="2:15" x14ac:dyDescent="0.25">
      <c r="B111" s="7"/>
      <c r="C111" s="2"/>
      <c r="D111" s="2"/>
      <c r="E111" s="2"/>
      <c r="F111" s="45" t="s">
        <v>0</v>
      </c>
      <c r="G111" s="43">
        <f t="shared" si="22"/>
        <v>0.65265694400200569</v>
      </c>
      <c r="H111" s="42">
        <f t="shared" ref="H111:J111" si="23">SUM(H107:H110)</f>
        <v>622.892202</v>
      </c>
      <c r="I111" s="42">
        <f t="shared" si="23"/>
        <v>406.534921</v>
      </c>
      <c r="J111" s="45">
        <f t="shared" si="23"/>
        <v>325</v>
      </c>
      <c r="K111" s="43">
        <f>+J111/$J$111</f>
        <v>1</v>
      </c>
      <c r="L111" s="2"/>
      <c r="M111" s="2"/>
      <c r="N111" s="2"/>
      <c r="O111" s="10"/>
    </row>
    <row r="112" spans="2:15" x14ac:dyDescent="0.25">
      <c r="B112" s="7"/>
      <c r="C112" s="2"/>
      <c r="E112" s="21"/>
      <c r="F112" s="113" t="s">
        <v>112</v>
      </c>
      <c r="G112" s="113"/>
      <c r="H112" s="113"/>
      <c r="I112" s="113"/>
      <c r="J112" s="113"/>
      <c r="K112" s="113"/>
      <c r="L112" s="21"/>
      <c r="N112" s="2"/>
      <c r="O112" s="10"/>
    </row>
    <row r="113" spans="2:15" x14ac:dyDescent="0.25"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0"/>
    </row>
    <row r="114" spans="2:15" x14ac:dyDescent="0.25"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7" spans="2:15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</row>
    <row r="118" spans="2:15" x14ac:dyDescent="0.25">
      <c r="B118" s="7"/>
      <c r="C118" s="114" t="s">
        <v>32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8"/>
    </row>
    <row r="119" spans="2:15" x14ac:dyDescent="0.25"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</row>
    <row r="120" spans="2:15" ht="15" customHeight="1" x14ac:dyDescent="0.25">
      <c r="B120" s="7"/>
      <c r="C120" s="132" t="str">
        <f>+CONCATENATE("Los proyectos del Gobierno Regional tienen una ejecución del ",FIXED(K130*100,1),"%, equivalente a S/ ",FIXED(J130,1)," millones de soles.")</f>
        <v>Los proyectos del Gobierno Regional tienen una ejecución del 50.3%, equivalente a S/ 153.9 millones de soles.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9"/>
    </row>
    <row r="121" spans="2:15" x14ac:dyDescent="0.25">
      <c r="B121" s="7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0"/>
    </row>
    <row r="122" spans="2:15" x14ac:dyDescent="0.25">
      <c r="B122" s="7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"/>
      <c r="N122" s="2"/>
      <c r="O122" s="10"/>
    </row>
    <row r="123" spans="2:15" x14ac:dyDescent="0.25">
      <c r="B123" s="7"/>
      <c r="C123" s="2"/>
      <c r="D123" s="2"/>
      <c r="E123" s="129" t="s">
        <v>37</v>
      </c>
      <c r="F123" s="129"/>
      <c r="G123" s="129"/>
      <c r="H123" s="129"/>
      <c r="I123" s="129"/>
      <c r="J123" s="129"/>
      <c r="K123" s="129"/>
      <c r="L123" s="129"/>
      <c r="M123" s="2"/>
      <c r="N123" s="2"/>
      <c r="O123" s="10"/>
    </row>
    <row r="124" spans="2:15" x14ac:dyDescent="0.25">
      <c r="B124" s="7"/>
      <c r="C124" s="2"/>
      <c r="D124" s="2"/>
      <c r="E124" s="21"/>
      <c r="F124" s="117" t="s">
        <v>1</v>
      </c>
      <c r="G124" s="117"/>
      <c r="H124" s="117"/>
      <c r="I124" s="117"/>
      <c r="J124" s="117"/>
      <c r="K124" s="117"/>
      <c r="L124" s="21"/>
      <c r="M124" s="2"/>
      <c r="N124" s="2"/>
      <c r="O124" s="10"/>
    </row>
    <row r="125" spans="2:15" x14ac:dyDescent="0.25">
      <c r="B125" s="7"/>
      <c r="C125" s="2"/>
      <c r="D125" s="2"/>
      <c r="E125" s="21"/>
      <c r="F125" s="120" t="s">
        <v>34</v>
      </c>
      <c r="G125" s="120"/>
      <c r="H125" s="50" t="s">
        <v>6</v>
      </c>
      <c r="I125" s="50" t="s">
        <v>16</v>
      </c>
      <c r="J125" s="50" t="s">
        <v>17</v>
      </c>
      <c r="K125" s="50" t="s">
        <v>18</v>
      </c>
      <c r="L125" s="21"/>
      <c r="M125" s="2"/>
      <c r="N125" s="2"/>
      <c r="O125" s="10"/>
    </row>
    <row r="126" spans="2:15" x14ac:dyDescent="0.25">
      <c r="B126" s="7"/>
      <c r="C126" s="2"/>
      <c r="D126" s="2"/>
      <c r="E126" s="21"/>
      <c r="F126" s="30" t="s">
        <v>13</v>
      </c>
      <c r="G126" s="31"/>
      <c r="H126" s="33">
        <v>93.14898700000002</v>
      </c>
      <c r="I126" s="32">
        <f>+H126/H$130</f>
        <v>0.30420540211313207</v>
      </c>
      <c r="J126" s="34">
        <v>63.657674000000007</v>
      </c>
      <c r="K126" s="32">
        <f>+J126/H126</f>
        <v>0.68339631004253432</v>
      </c>
      <c r="L126" s="21"/>
      <c r="M126" s="2"/>
      <c r="N126" s="2"/>
      <c r="O126" s="10"/>
    </row>
    <row r="127" spans="2:15" x14ac:dyDescent="0.25">
      <c r="B127" s="7"/>
      <c r="C127" s="2"/>
      <c r="D127" s="2"/>
      <c r="E127" s="21"/>
      <c r="F127" s="30" t="s">
        <v>14</v>
      </c>
      <c r="G127" s="31"/>
      <c r="H127" s="34">
        <v>197.76452</v>
      </c>
      <c r="I127" s="32">
        <f t="shared" ref="I127:I129" si="24">+H127/H$130</f>
        <v>0.64585818126299688</v>
      </c>
      <c r="J127" s="34">
        <v>78.941939000000005</v>
      </c>
      <c r="K127" s="32">
        <f t="shared" ref="K127:K130" si="25">+J127/H127</f>
        <v>0.39917139333182716</v>
      </c>
      <c r="L127" s="21"/>
      <c r="M127" s="2"/>
      <c r="N127" s="2"/>
      <c r="O127" s="10"/>
    </row>
    <row r="128" spans="2:15" x14ac:dyDescent="0.25">
      <c r="B128" s="7"/>
      <c r="C128" s="2"/>
      <c r="D128" s="2"/>
      <c r="E128" s="21"/>
      <c r="F128" s="30" t="s">
        <v>25</v>
      </c>
      <c r="G128" s="31"/>
      <c r="H128" s="34">
        <v>0.97841900000000004</v>
      </c>
      <c r="I128" s="32">
        <f t="shared" si="24"/>
        <v>3.1953148919389592E-3</v>
      </c>
      <c r="J128" s="34">
        <v>0.46327800000000002</v>
      </c>
      <c r="K128" s="32">
        <f t="shared" si="25"/>
        <v>0.47349652858335745</v>
      </c>
      <c r="L128" s="21"/>
      <c r="M128" s="2"/>
      <c r="N128" s="2"/>
      <c r="O128" s="10"/>
    </row>
    <row r="129" spans="2:15" x14ac:dyDescent="0.25">
      <c r="B129" s="7"/>
      <c r="C129" s="2"/>
      <c r="D129" s="2"/>
      <c r="E129" s="21"/>
      <c r="F129" s="30" t="s">
        <v>15</v>
      </c>
      <c r="G129" s="31"/>
      <c r="H129" s="34">
        <v>14.312324</v>
      </c>
      <c r="I129" s="32">
        <f t="shared" si="24"/>
        <v>4.6741101731932203E-2</v>
      </c>
      <c r="J129" s="34">
        <v>10.834217000000001</v>
      </c>
      <c r="K129" s="32">
        <f t="shared" si="25"/>
        <v>0.75698516886565737</v>
      </c>
      <c r="L129" s="21"/>
      <c r="M129" s="2"/>
      <c r="N129" s="2"/>
      <c r="O129" s="10"/>
    </row>
    <row r="130" spans="2:15" x14ac:dyDescent="0.25">
      <c r="B130" s="7"/>
      <c r="C130" s="2"/>
      <c r="D130" s="2"/>
      <c r="E130" s="21"/>
      <c r="F130" s="40" t="s">
        <v>0</v>
      </c>
      <c r="G130" s="41"/>
      <c r="H130" s="42">
        <f>SUM(H126:H129)</f>
        <v>306.20425</v>
      </c>
      <c r="I130" s="43">
        <f>SUM(I126:I129)</f>
        <v>1</v>
      </c>
      <c r="J130" s="42">
        <f>SUM(J126:J129)</f>
        <v>153.897108</v>
      </c>
      <c r="K130" s="43">
        <f t="shared" si="25"/>
        <v>0.50259625070520741</v>
      </c>
      <c r="L130" s="21"/>
      <c r="M130" s="2"/>
      <c r="N130" s="2"/>
      <c r="O130" s="10"/>
    </row>
    <row r="131" spans="2:15" x14ac:dyDescent="0.25">
      <c r="B131" s="7"/>
      <c r="C131" s="2"/>
      <c r="E131" s="21"/>
      <c r="F131" s="113" t="s">
        <v>113</v>
      </c>
      <c r="G131" s="113"/>
      <c r="H131" s="113"/>
      <c r="I131" s="113"/>
      <c r="J131" s="113"/>
      <c r="K131" s="113"/>
      <c r="L131" s="21"/>
      <c r="N131" s="2"/>
      <c r="O131" s="10"/>
    </row>
    <row r="132" spans="2:15" x14ac:dyDescent="0.25">
      <c r="B132" s="7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"/>
      <c r="N132" s="2"/>
      <c r="O132" s="10"/>
    </row>
    <row r="133" spans="2:15" ht="15" customHeight="1" x14ac:dyDescent="0.25">
      <c r="B133" s="7"/>
      <c r="C133" s="132" t="str">
        <f>+CONCATENATE("El sector ", F139," cuenta con el mayor presupuesto del GR en esta región equivalente a ",  FIXED(I139*100,1),"% del presupuesto total, con un avance de ", FIXED(K139*100,1),"%.  El sector de ",   F140," es el segundo sector con mayor presupuesto equivalente al ", FIXED(I140*100,1),"% del total y con un avance del ",FIXED(K140*100,1),"%, en tanto el sector ",  F141, " tiene una ejecución del ", FIXED(K141*100,1),"%.")</f>
        <v>El sector SALUD cuenta con el mayor presupuesto del GR en esta región equivalente a 37.1% del presupuesto total, con un avance de 24.0%.  El sector de TRANSPORTE es el segundo sector con mayor presupuesto equivalente al 20.3% del total y con un avance del 66.1%, en tanto el sector SANEAMIENTO tiene una ejecución del 60.2%.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0"/>
    </row>
    <row r="134" spans="2:15" x14ac:dyDescent="0.25">
      <c r="B134" s="7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0"/>
    </row>
    <row r="135" spans="2:15" x14ac:dyDescent="0.25">
      <c r="B135" s="7"/>
      <c r="C135" s="2"/>
      <c r="D135" s="21"/>
      <c r="E135" s="21"/>
      <c r="F135" s="21"/>
      <c r="G135" s="21"/>
      <c r="H135" s="35"/>
      <c r="I135" s="2"/>
      <c r="J135" s="2"/>
      <c r="K135" s="2"/>
      <c r="L135" s="2"/>
      <c r="M135" s="2"/>
      <c r="N135" s="2"/>
      <c r="O135" s="10"/>
    </row>
    <row r="136" spans="2:15" x14ac:dyDescent="0.25">
      <c r="B136" s="7"/>
      <c r="C136" s="2"/>
      <c r="D136" s="21"/>
      <c r="E136" s="116" t="s">
        <v>23</v>
      </c>
      <c r="F136" s="116"/>
      <c r="G136" s="116"/>
      <c r="H136" s="116"/>
      <c r="I136" s="116"/>
      <c r="J136" s="116"/>
      <c r="K136" s="116"/>
      <c r="L136" s="116"/>
      <c r="M136" s="2"/>
      <c r="N136" s="2"/>
      <c r="O136" s="10"/>
    </row>
    <row r="137" spans="2:15" x14ac:dyDescent="0.25">
      <c r="B137" s="7"/>
      <c r="C137" s="2"/>
      <c r="D137" s="21"/>
      <c r="E137" s="21"/>
      <c r="F137" s="117" t="s">
        <v>1</v>
      </c>
      <c r="G137" s="117"/>
      <c r="H137" s="117"/>
      <c r="I137" s="117"/>
      <c r="J137" s="117"/>
      <c r="K137" s="117"/>
      <c r="L137" s="21"/>
      <c r="M137" s="2"/>
      <c r="N137" s="2"/>
      <c r="O137" s="10"/>
    </row>
    <row r="138" spans="2:15" x14ac:dyDescent="0.25">
      <c r="B138" s="7"/>
      <c r="C138" s="2"/>
      <c r="D138" s="21"/>
      <c r="E138" s="2"/>
      <c r="F138" s="120" t="s">
        <v>22</v>
      </c>
      <c r="G138" s="120"/>
      <c r="H138" s="50" t="s">
        <v>20</v>
      </c>
      <c r="I138" s="50" t="s">
        <v>3</v>
      </c>
      <c r="J138" s="50" t="s">
        <v>21</v>
      </c>
      <c r="K138" s="50" t="s">
        <v>18</v>
      </c>
      <c r="L138" s="21"/>
      <c r="M138" s="2"/>
      <c r="N138" s="2"/>
      <c r="O138" s="10"/>
    </row>
    <row r="139" spans="2:15" x14ac:dyDescent="0.25">
      <c r="B139" s="7"/>
      <c r="C139" s="2"/>
      <c r="D139" s="21"/>
      <c r="E139" s="2"/>
      <c r="F139" s="30" t="s">
        <v>80</v>
      </c>
      <c r="G139" s="29"/>
      <c r="H139" s="34">
        <v>113.651112</v>
      </c>
      <c r="I139" s="32">
        <f>+H139/H$147</f>
        <v>0.37116111876304786</v>
      </c>
      <c r="J139" s="34">
        <v>27.284047000000001</v>
      </c>
      <c r="K139" s="32">
        <f>+J139/H139</f>
        <v>0.24006845617137473</v>
      </c>
      <c r="L139" s="21"/>
      <c r="M139" s="2"/>
      <c r="N139" s="2"/>
      <c r="O139" s="10"/>
    </row>
    <row r="140" spans="2:15" x14ac:dyDescent="0.25">
      <c r="B140" s="7"/>
      <c r="C140" s="2"/>
      <c r="D140" s="21"/>
      <c r="E140" s="2"/>
      <c r="F140" s="30" t="s">
        <v>73</v>
      </c>
      <c r="G140" s="29"/>
      <c r="H140" s="34">
        <v>62.217086000000002</v>
      </c>
      <c r="I140" s="32">
        <f t="shared" ref="I140:I146" si="26">+H140/H$147</f>
        <v>0.20318818566365424</v>
      </c>
      <c r="J140" s="34">
        <v>41.113695</v>
      </c>
      <c r="K140" s="32">
        <f t="shared" ref="K140:K147" si="27">+J140/H140</f>
        <v>0.6608103600351839</v>
      </c>
      <c r="L140" s="21"/>
      <c r="M140" s="2"/>
      <c r="N140" s="2"/>
      <c r="O140" s="10"/>
    </row>
    <row r="141" spans="2:15" x14ac:dyDescent="0.25">
      <c r="B141" s="7"/>
      <c r="C141" s="2"/>
      <c r="D141" s="21"/>
      <c r="E141" s="2"/>
      <c r="F141" s="30" t="s">
        <v>81</v>
      </c>
      <c r="G141" s="29"/>
      <c r="H141" s="34">
        <v>44.172831000000002</v>
      </c>
      <c r="I141" s="32">
        <f t="shared" si="26"/>
        <v>0.14425936609305717</v>
      </c>
      <c r="J141" s="34">
        <v>26.587115000000001</v>
      </c>
      <c r="K141" s="32">
        <f t="shared" si="27"/>
        <v>0.60188840964256962</v>
      </c>
      <c r="L141" s="21"/>
      <c r="M141" s="2"/>
      <c r="N141" s="2"/>
      <c r="O141" s="10"/>
    </row>
    <row r="142" spans="2:15" x14ac:dyDescent="0.25">
      <c r="B142" s="7"/>
      <c r="C142" s="2"/>
      <c r="D142" s="21"/>
      <c r="E142" s="2"/>
      <c r="F142" s="30" t="s">
        <v>75</v>
      </c>
      <c r="G142" s="29"/>
      <c r="H142" s="34">
        <v>39.940576999999998</v>
      </c>
      <c r="I142" s="32">
        <f t="shared" si="26"/>
        <v>0.13043769640689179</v>
      </c>
      <c r="J142" s="34">
        <v>25.070777</v>
      </c>
      <c r="K142" s="32">
        <f t="shared" si="27"/>
        <v>0.62770192328468366</v>
      </c>
      <c r="L142" s="21"/>
      <c r="M142" s="2"/>
      <c r="N142" s="2"/>
      <c r="O142" s="10"/>
    </row>
    <row r="143" spans="2:15" x14ac:dyDescent="0.25">
      <c r="B143" s="7"/>
      <c r="C143" s="2"/>
      <c r="D143" s="21"/>
      <c r="E143" s="2"/>
      <c r="F143" s="30" t="s">
        <v>74</v>
      </c>
      <c r="G143" s="29"/>
      <c r="H143" s="34">
        <v>14.353133</v>
      </c>
      <c r="I143" s="32">
        <f t="shared" si="26"/>
        <v>4.6874375518955076E-2</v>
      </c>
      <c r="J143" s="34">
        <v>11.754849</v>
      </c>
      <c r="K143" s="32">
        <f>+J143/H143</f>
        <v>0.81897443575559425</v>
      </c>
      <c r="L143" s="21"/>
      <c r="M143" s="2"/>
      <c r="N143" s="2"/>
      <c r="O143" s="10"/>
    </row>
    <row r="144" spans="2:15" x14ac:dyDescent="0.25">
      <c r="B144" s="7"/>
      <c r="C144" s="2"/>
      <c r="D144" s="21"/>
      <c r="E144" s="2"/>
      <c r="F144" s="30" t="s">
        <v>82</v>
      </c>
      <c r="G144" s="29"/>
      <c r="H144" s="34">
        <v>14.312324</v>
      </c>
      <c r="I144" s="32">
        <f t="shared" si="26"/>
        <v>4.6741101731932203E-2</v>
      </c>
      <c r="J144" s="34">
        <v>10.834217000000001</v>
      </c>
      <c r="K144" s="32">
        <f t="shared" si="27"/>
        <v>0.75698516886565737</v>
      </c>
      <c r="L144" s="21"/>
      <c r="M144" s="2"/>
      <c r="N144" s="2"/>
      <c r="O144" s="10"/>
    </row>
    <row r="145" spans="2:15" x14ac:dyDescent="0.25">
      <c r="B145" s="7"/>
      <c r="C145" s="2"/>
      <c r="D145" s="21"/>
      <c r="E145" s="2"/>
      <c r="F145" s="30" t="s">
        <v>86</v>
      </c>
      <c r="G145" s="29"/>
      <c r="H145" s="34">
        <v>12.415561</v>
      </c>
      <c r="I145" s="32">
        <f t="shared" si="26"/>
        <v>4.0546664522128614E-2</v>
      </c>
      <c r="J145" s="34">
        <v>7.7607540000000004</v>
      </c>
      <c r="K145" s="32">
        <f t="shared" si="27"/>
        <v>0.62508282952336991</v>
      </c>
      <c r="L145" s="21"/>
      <c r="M145" s="2"/>
      <c r="N145" s="2"/>
      <c r="O145" s="10"/>
    </row>
    <row r="146" spans="2:15" x14ac:dyDescent="0.25">
      <c r="B146" s="7"/>
      <c r="C146" s="2"/>
      <c r="D146" s="21"/>
      <c r="E146" s="2"/>
      <c r="F146" s="30" t="s">
        <v>88</v>
      </c>
      <c r="G146" s="29"/>
      <c r="H146" s="34">
        <v>5.1416259999999996</v>
      </c>
      <c r="I146" s="32">
        <f t="shared" si="26"/>
        <v>1.6791491300333028E-2</v>
      </c>
      <c r="J146" s="34">
        <v>3.4916540000000005</v>
      </c>
      <c r="K146" s="32">
        <f t="shared" si="27"/>
        <v>0.67909529008916647</v>
      </c>
      <c r="L146" s="21"/>
      <c r="M146" s="2"/>
      <c r="N146" s="2"/>
      <c r="O146" s="10"/>
    </row>
    <row r="147" spans="2:15" x14ac:dyDescent="0.25">
      <c r="B147" s="7"/>
      <c r="C147" s="2"/>
      <c r="D147" s="21"/>
      <c r="E147" s="2"/>
      <c r="F147" s="40" t="s">
        <v>0</v>
      </c>
      <c r="G147" s="47"/>
      <c r="H147" s="42">
        <f>SUM(H139:H146)</f>
        <v>306.20425</v>
      </c>
      <c r="I147" s="43">
        <f>SUM(I139:I146)</f>
        <v>1</v>
      </c>
      <c r="J147" s="42">
        <f>SUM(J139:J146)</f>
        <v>153.897108</v>
      </c>
      <c r="K147" s="43">
        <f t="shared" si="27"/>
        <v>0.50259625070520741</v>
      </c>
      <c r="L147" s="21"/>
      <c r="M147" s="2"/>
      <c r="N147" s="2"/>
      <c r="O147" s="10"/>
    </row>
    <row r="148" spans="2:15" x14ac:dyDescent="0.25">
      <c r="B148" s="7"/>
      <c r="C148" s="2"/>
      <c r="E148" s="21"/>
      <c r="F148" s="113" t="s">
        <v>110</v>
      </c>
      <c r="G148" s="113"/>
      <c r="H148" s="113"/>
      <c r="I148" s="113"/>
      <c r="J148" s="113"/>
      <c r="K148" s="113"/>
      <c r="L148" s="21"/>
      <c r="N148" s="2"/>
      <c r="O148" s="10"/>
    </row>
    <row r="149" spans="2:15" x14ac:dyDescent="0.25">
      <c r="B149" s="7"/>
      <c r="C149" s="2"/>
      <c r="D149" s="21"/>
      <c r="E149" s="21"/>
      <c r="F149" s="36"/>
      <c r="G149" s="36"/>
      <c r="H149" s="21"/>
      <c r="I149" s="21"/>
      <c r="J149" s="21"/>
      <c r="K149" s="21"/>
      <c r="L149" s="21"/>
      <c r="M149" s="2"/>
      <c r="N149" s="2"/>
      <c r="O149" s="10"/>
    </row>
    <row r="150" spans="2:15" ht="15" customHeight="1" x14ac:dyDescent="0.25">
      <c r="B150" s="7"/>
      <c r="C150" s="132" t="str">
        <f>+CONCATENATE("Al 19 de diciembre figuran ",J156," proyectos que no cuentan con ningún avance en ejecución del gasto, mientras que ",J157," (",FIXED(K157*100,1),"% de proyectos) no superan el 50,0% de ejecución, ",J158," proyectos (",FIXED(K158*100,1),"%) tienen un nivel de ejecución mayor al 50,0% pero no culminan y solo ",J159," proyectos por S/ ",FIXED(I159,1)," millones se han ejecutado al 100,0%.")</f>
        <v>Al 19 de diciembre figuran 70 proyectos que no cuentan con ningún avance en ejecución del gasto, mientras que 41 (17.5% de proyectos) no superan el 50,0% de ejecución, 92 proyectos (39.3%) tienen un nivel de ejecución mayor al 50,0% pero no culminan y solo 31 proyectos por S/ 0.8 millones se han ejecutado al 100,0%.</v>
      </c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0"/>
    </row>
    <row r="151" spans="2:15" x14ac:dyDescent="0.25">
      <c r="B151" s="7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0"/>
    </row>
    <row r="152" spans="2:15" x14ac:dyDescent="0.25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0"/>
    </row>
    <row r="153" spans="2:15" x14ac:dyDescent="0.25">
      <c r="B153" s="7"/>
      <c r="C153" s="2"/>
      <c r="D153" s="2"/>
      <c r="E153" s="116" t="s">
        <v>35</v>
      </c>
      <c r="F153" s="116"/>
      <c r="G153" s="116"/>
      <c r="H153" s="116"/>
      <c r="I153" s="116"/>
      <c r="J153" s="116"/>
      <c r="K153" s="116"/>
      <c r="L153" s="116"/>
      <c r="M153" s="2"/>
      <c r="N153" s="2"/>
      <c r="O153" s="10"/>
    </row>
    <row r="154" spans="2:15" x14ac:dyDescent="0.25">
      <c r="B154" s="7"/>
      <c r="C154" s="2"/>
      <c r="D154" s="2"/>
      <c r="E154" s="21"/>
      <c r="F154" s="117" t="s">
        <v>36</v>
      </c>
      <c r="G154" s="117"/>
      <c r="H154" s="117"/>
      <c r="I154" s="117"/>
      <c r="J154" s="117"/>
      <c r="K154" s="117"/>
      <c r="L154" s="21"/>
      <c r="M154" s="2"/>
      <c r="N154" s="2"/>
      <c r="O154" s="10"/>
    </row>
    <row r="155" spans="2:15" x14ac:dyDescent="0.25">
      <c r="B155" s="7"/>
      <c r="C155" s="2"/>
      <c r="D155" s="2"/>
      <c r="E155" s="2"/>
      <c r="F155" s="49" t="s">
        <v>27</v>
      </c>
      <c r="G155" s="50" t="s">
        <v>18</v>
      </c>
      <c r="H155" s="50" t="s">
        <v>20</v>
      </c>
      <c r="I155" s="50" t="s">
        <v>7</v>
      </c>
      <c r="J155" s="50" t="s">
        <v>26</v>
      </c>
      <c r="K155" s="50" t="s">
        <v>3</v>
      </c>
      <c r="L155" s="2"/>
      <c r="M155" s="2"/>
      <c r="N155" s="2"/>
      <c r="O155" s="10"/>
    </row>
    <row r="156" spans="2:15" x14ac:dyDescent="0.25">
      <c r="B156" s="7"/>
      <c r="C156" s="2"/>
      <c r="D156" s="2"/>
      <c r="E156" s="2"/>
      <c r="F156" s="44" t="s">
        <v>28</v>
      </c>
      <c r="G156" s="32">
        <f>+I156/H156</f>
        <v>0</v>
      </c>
      <c r="H156" s="34">
        <v>2.6878389999999994</v>
      </c>
      <c r="I156" s="34">
        <v>0</v>
      </c>
      <c r="J156" s="44">
        <v>70</v>
      </c>
      <c r="K156" s="32">
        <f>+J156/J$160</f>
        <v>0.29914529914529914</v>
      </c>
      <c r="L156" s="2"/>
      <c r="M156" s="2"/>
      <c r="N156" s="2"/>
      <c r="O156" s="10"/>
    </row>
    <row r="157" spans="2:15" x14ac:dyDescent="0.25">
      <c r="B157" s="7"/>
      <c r="C157" s="2"/>
      <c r="D157" s="2"/>
      <c r="E157" s="2"/>
      <c r="F157" s="44" t="s">
        <v>29</v>
      </c>
      <c r="G157" s="32">
        <f t="shared" ref="G157:G160" si="28">+I157/H157</f>
        <v>0.2328050144419552</v>
      </c>
      <c r="H157" s="34">
        <v>143.50550000000001</v>
      </c>
      <c r="I157" s="34">
        <v>33.408800000000006</v>
      </c>
      <c r="J157" s="44">
        <v>41</v>
      </c>
      <c r="K157" s="32">
        <f t="shared" ref="K157:K159" si="29">+J157/J$160</f>
        <v>0.1752136752136752</v>
      </c>
      <c r="L157" s="2"/>
      <c r="M157" s="2"/>
      <c r="N157" s="2"/>
      <c r="O157" s="10"/>
    </row>
    <row r="158" spans="2:15" x14ac:dyDescent="0.25">
      <c r="B158" s="7"/>
      <c r="C158" s="2"/>
      <c r="D158" s="2"/>
      <c r="E158" s="2"/>
      <c r="F158" s="44" t="s">
        <v>30</v>
      </c>
      <c r="G158" s="32">
        <f t="shared" si="28"/>
        <v>0.75177862574181276</v>
      </c>
      <c r="H158" s="34">
        <v>159.22320999999994</v>
      </c>
      <c r="I158" s="34">
        <v>119.70060600000001</v>
      </c>
      <c r="J158" s="44">
        <v>92</v>
      </c>
      <c r="K158" s="32">
        <f t="shared" si="29"/>
        <v>0.39316239316239315</v>
      </c>
      <c r="L158" s="2"/>
      <c r="M158" s="2"/>
      <c r="N158" s="2"/>
      <c r="O158" s="10"/>
    </row>
    <row r="159" spans="2:15" x14ac:dyDescent="0.25">
      <c r="B159" s="7"/>
      <c r="C159" s="2"/>
      <c r="D159" s="2"/>
      <c r="E159" s="2"/>
      <c r="F159" s="44" t="s">
        <v>31</v>
      </c>
      <c r="G159" s="32">
        <f t="shared" si="28"/>
        <v>1</v>
      </c>
      <c r="H159" s="34">
        <v>0.78770099999999998</v>
      </c>
      <c r="I159" s="34">
        <v>0.78770099999999998</v>
      </c>
      <c r="J159" s="44">
        <v>31</v>
      </c>
      <c r="K159" s="32">
        <f t="shared" si="29"/>
        <v>0.13247863247863248</v>
      </c>
      <c r="L159" s="2"/>
      <c r="M159" s="2"/>
      <c r="N159" s="2"/>
      <c r="O159" s="10"/>
    </row>
    <row r="160" spans="2:15" x14ac:dyDescent="0.25">
      <c r="B160" s="7"/>
      <c r="C160" s="2"/>
      <c r="D160" s="2"/>
      <c r="E160" s="2"/>
      <c r="F160" s="45" t="s">
        <v>0</v>
      </c>
      <c r="G160" s="43">
        <f t="shared" si="28"/>
        <v>0.50259624743941356</v>
      </c>
      <c r="H160" s="42">
        <f t="shared" ref="H160:J160" si="30">SUM(H156:H159)</f>
        <v>306.20424999999994</v>
      </c>
      <c r="I160" s="42">
        <f t="shared" si="30"/>
        <v>153.89710700000001</v>
      </c>
      <c r="J160" s="45">
        <f t="shared" si="30"/>
        <v>234</v>
      </c>
      <c r="K160" s="43">
        <f>SUM(K156:K159)</f>
        <v>1</v>
      </c>
      <c r="L160" s="2"/>
      <c r="M160" s="2"/>
      <c r="N160" s="2"/>
      <c r="O160" s="10"/>
    </row>
    <row r="161" spans="2:15" x14ac:dyDescent="0.25">
      <c r="B161" s="7"/>
      <c r="C161" s="2"/>
      <c r="E161" s="21"/>
      <c r="F161" s="113" t="s">
        <v>107</v>
      </c>
      <c r="G161" s="113"/>
      <c r="H161" s="113"/>
      <c r="I161" s="113"/>
      <c r="J161" s="113"/>
      <c r="K161" s="113"/>
      <c r="L161" s="21"/>
      <c r="N161" s="2"/>
      <c r="O161" s="10"/>
    </row>
    <row r="162" spans="2:15" x14ac:dyDescent="0.25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0"/>
    </row>
    <row r="163" spans="2:15" x14ac:dyDescent="0.25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6" spans="2:15" x14ac:dyDescent="0.25"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</row>
    <row r="167" spans="2:15" x14ac:dyDescent="0.25">
      <c r="B167" s="7"/>
      <c r="C167" s="114" t="s">
        <v>33</v>
      </c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8"/>
    </row>
    <row r="168" spans="2:15" x14ac:dyDescent="0.25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</row>
    <row r="169" spans="2:15" ht="15" customHeight="1" x14ac:dyDescent="0.25">
      <c r="B169" s="7"/>
      <c r="C169" s="132" t="str">
        <f>+CONCATENATE("Los proyectos de los Gobierno Locales tienen una ejecución del ",FIXED(K179*100,1),"%, equivalente a S/ ",FIXED(J179,1)," millones de soles.")</f>
        <v>Los proyectos de los Gobierno Locales tienen una ejecución del 66.0%, equivalente a S/ 826.0 millones de soles.</v>
      </c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9"/>
    </row>
    <row r="170" spans="2:15" x14ac:dyDescent="0.25">
      <c r="B170" s="7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0"/>
    </row>
    <row r="171" spans="2:15" x14ac:dyDescent="0.25">
      <c r="B171" s="7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"/>
      <c r="N171" s="2"/>
      <c r="O171" s="10"/>
    </row>
    <row r="172" spans="2:15" x14ac:dyDescent="0.25">
      <c r="B172" s="7"/>
      <c r="C172" s="2"/>
      <c r="D172" s="2"/>
      <c r="E172" s="129" t="s">
        <v>38</v>
      </c>
      <c r="F172" s="129"/>
      <c r="G172" s="129"/>
      <c r="H172" s="129"/>
      <c r="I172" s="129"/>
      <c r="J172" s="129"/>
      <c r="K172" s="129"/>
      <c r="L172" s="129"/>
      <c r="M172" s="2"/>
      <c r="N172" s="2"/>
      <c r="O172" s="10"/>
    </row>
    <row r="173" spans="2:15" x14ac:dyDescent="0.25">
      <c r="B173" s="7"/>
      <c r="C173" s="2"/>
      <c r="D173" s="2"/>
      <c r="E173" s="21"/>
      <c r="F173" s="117" t="s">
        <v>1</v>
      </c>
      <c r="G173" s="117"/>
      <c r="H173" s="117"/>
      <c r="I173" s="117"/>
      <c r="J173" s="117"/>
      <c r="K173" s="117"/>
      <c r="L173" s="21"/>
      <c r="M173" s="2"/>
      <c r="N173" s="2"/>
      <c r="O173" s="10"/>
    </row>
    <row r="174" spans="2:15" x14ac:dyDescent="0.25">
      <c r="B174" s="7"/>
      <c r="C174" s="2"/>
      <c r="D174" s="2"/>
      <c r="E174" s="21"/>
      <c r="F174" s="120" t="s">
        <v>34</v>
      </c>
      <c r="G174" s="120"/>
      <c r="H174" s="50" t="s">
        <v>6</v>
      </c>
      <c r="I174" s="50" t="s">
        <v>16</v>
      </c>
      <c r="J174" s="50" t="s">
        <v>17</v>
      </c>
      <c r="K174" s="50" t="s">
        <v>18</v>
      </c>
      <c r="L174" s="21"/>
      <c r="M174" s="2"/>
      <c r="N174" s="2"/>
      <c r="O174" s="10"/>
    </row>
    <row r="175" spans="2:15" x14ac:dyDescent="0.25">
      <c r="B175" s="7"/>
      <c r="C175" s="2"/>
      <c r="D175" s="2"/>
      <c r="E175" s="21"/>
      <c r="F175" s="30" t="s">
        <v>13</v>
      </c>
      <c r="G175" s="31"/>
      <c r="H175" s="33">
        <v>422.45962100000008</v>
      </c>
      <c r="I175" s="32">
        <f>+H175/H$179</f>
        <v>0.3377279086339583</v>
      </c>
      <c r="J175" s="34">
        <v>269.40054899999996</v>
      </c>
      <c r="K175" s="32">
        <f>+J175/H175</f>
        <v>0.63769538106933044</v>
      </c>
      <c r="L175" s="21"/>
      <c r="M175" s="2"/>
      <c r="N175" s="2"/>
      <c r="O175" s="10"/>
    </row>
    <row r="176" spans="2:15" x14ac:dyDescent="0.25">
      <c r="B176" s="7"/>
      <c r="C176" s="2"/>
      <c r="D176" s="2"/>
      <c r="E176" s="21"/>
      <c r="F176" s="30" t="s">
        <v>14</v>
      </c>
      <c r="G176" s="31"/>
      <c r="H176" s="34">
        <v>760.76408600000002</v>
      </c>
      <c r="I176" s="32">
        <f t="shared" ref="I176:I178" si="31">+H176/H$179</f>
        <v>0.60817945895142655</v>
      </c>
      <c r="J176" s="34">
        <v>509.46682999999996</v>
      </c>
      <c r="K176" s="32">
        <f t="shared" ref="K176:K179" si="32">+J176/H176</f>
        <v>0.66967781389196646</v>
      </c>
      <c r="L176" s="21"/>
      <c r="M176" s="2"/>
      <c r="N176" s="2"/>
      <c r="O176" s="10"/>
    </row>
    <row r="177" spans="2:15" x14ac:dyDescent="0.25">
      <c r="B177" s="7"/>
      <c r="C177" s="2"/>
      <c r="D177" s="2"/>
      <c r="E177" s="21"/>
      <c r="F177" s="30" t="s">
        <v>25</v>
      </c>
      <c r="G177" s="31"/>
      <c r="H177" s="34">
        <v>18.685317000000001</v>
      </c>
      <c r="I177" s="32">
        <f t="shared" si="31"/>
        <v>1.4937647810304093E-2</v>
      </c>
      <c r="J177" s="34">
        <v>15.988937999999999</v>
      </c>
      <c r="K177" s="32">
        <f t="shared" si="32"/>
        <v>0.85569530342996047</v>
      </c>
      <c r="L177" s="21"/>
      <c r="M177" s="2"/>
      <c r="N177" s="2"/>
      <c r="O177" s="10"/>
    </row>
    <row r="178" spans="2:15" x14ac:dyDescent="0.25">
      <c r="B178" s="7"/>
      <c r="C178" s="2"/>
      <c r="D178" s="2"/>
      <c r="E178" s="21"/>
      <c r="F178" s="30" t="s">
        <v>15</v>
      </c>
      <c r="G178" s="31"/>
      <c r="H178" s="34">
        <v>48.978481000000002</v>
      </c>
      <c r="I178" s="32">
        <f t="shared" si="31"/>
        <v>3.9154984604311001E-2</v>
      </c>
      <c r="J178" s="34">
        <v>31.102139000000001</v>
      </c>
      <c r="K178" s="32">
        <f t="shared" si="32"/>
        <v>0.63501640649084234</v>
      </c>
      <c r="L178" s="21"/>
      <c r="M178" s="2"/>
      <c r="N178" s="2"/>
      <c r="O178" s="10"/>
    </row>
    <row r="179" spans="2:15" x14ac:dyDescent="0.25">
      <c r="B179" s="7"/>
      <c r="C179" s="2"/>
      <c r="D179" s="2"/>
      <c r="E179" s="21"/>
      <c r="F179" s="40" t="s">
        <v>0</v>
      </c>
      <c r="G179" s="41"/>
      <c r="H179" s="61">
        <f>SUM(H175:H178)</f>
        <v>1250.8875050000001</v>
      </c>
      <c r="I179" s="43">
        <f>SUM(I175:I178)</f>
        <v>0.99999999999999989</v>
      </c>
      <c r="J179" s="42">
        <f>SUM(J175:J178)</f>
        <v>825.95845599999984</v>
      </c>
      <c r="K179" s="43">
        <f t="shared" si="32"/>
        <v>0.6602979506138722</v>
      </c>
      <c r="L179" s="21"/>
      <c r="M179" s="2"/>
      <c r="N179" s="2"/>
      <c r="O179" s="10"/>
    </row>
    <row r="180" spans="2:15" x14ac:dyDescent="0.25">
      <c r="B180" s="7"/>
      <c r="C180" s="2"/>
      <c r="E180" s="21"/>
      <c r="F180" s="113" t="s">
        <v>114</v>
      </c>
      <c r="G180" s="113"/>
      <c r="H180" s="113"/>
      <c r="I180" s="113"/>
      <c r="J180" s="113"/>
      <c r="K180" s="113"/>
      <c r="L180" s="21"/>
      <c r="N180" s="2"/>
      <c r="O180" s="10"/>
    </row>
    <row r="181" spans="2:15" x14ac:dyDescent="0.25">
      <c r="B181" s="7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"/>
      <c r="N181" s="2"/>
      <c r="O181" s="10"/>
    </row>
    <row r="182" spans="2:15" ht="15" customHeight="1" x14ac:dyDescent="0.25">
      <c r="B182" s="7"/>
      <c r="C182" s="132" t="str">
        <f>+CONCATENATE("El sector ", F188," cuenta con el mayor presupuesto de los GL en consjunto en esta región equivalente a ",  FIXED(I188*100,1),"% del presupuesto total, con un avance de ", FIXED(K188*100,1),"%.  El sector de ",   F189," es el segundo sector con mayor presupuesto equivalente al ", FIXED(I189*100,1),"% del total y con un avance del ",FIXED(K189*100,1),"%, en tanto el sector ",  F190, " tiene una ejecución del ", FIXED(K190*100,1),"%.")</f>
        <v>El sector SANEAMIENTO cuenta con el mayor presupuesto de los GL en consjunto en esta región equivalente a 36.9% del presupuesto total, con un avance de 64.6%.  El sector de TRANSPORTE es el segundo sector con mayor presupuesto equivalente al 26.7% del total y con un avance del 67.6%, en tanto el sector EDUCACION tiene una ejecución del 68.7%.</v>
      </c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0"/>
    </row>
    <row r="183" spans="2:15" x14ac:dyDescent="0.25">
      <c r="B183" s="7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0"/>
    </row>
    <row r="184" spans="2:15" x14ac:dyDescent="0.25">
      <c r="B184" s="7"/>
      <c r="C184" s="2"/>
      <c r="D184" s="21"/>
      <c r="E184" s="21"/>
      <c r="F184" s="21"/>
      <c r="G184" s="21"/>
      <c r="H184" s="35"/>
      <c r="I184" s="2"/>
      <c r="J184" s="2"/>
      <c r="K184" s="2"/>
      <c r="L184" s="2"/>
      <c r="M184" s="2"/>
      <c r="N184" s="2"/>
      <c r="O184" s="10"/>
    </row>
    <row r="185" spans="2:15" x14ac:dyDescent="0.25">
      <c r="B185" s="7"/>
      <c r="C185" s="2"/>
      <c r="D185" s="21"/>
      <c r="E185" s="116" t="s">
        <v>23</v>
      </c>
      <c r="F185" s="116"/>
      <c r="G185" s="116"/>
      <c r="H185" s="116"/>
      <c r="I185" s="116"/>
      <c r="J185" s="116"/>
      <c r="K185" s="116"/>
      <c r="L185" s="116"/>
      <c r="M185" s="2"/>
      <c r="N185" s="2"/>
      <c r="O185" s="10"/>
    </row>
    <row r="186" spans="2:15" x14ac:dyDescent="0.25">
      <c r="B186" s="7"/>
      <c r="C186" s="2"/>
      <c r="D186" s="21"/>
      <c r="E186" s="21"/>
      <c r="F186" s="117" t="s">
        <v>1</v>
      </c>
      <c r="G186" s="117"/>
      <c r="H186" s="117"/>
      <c r="I186" s="117"/>
      <c r="J186" s="117"/>
      <c r="K186" s="117"/>
      <c r="L186" s="21"/>
      <c r="M186" s="2"/>
      <c r="N186" s="2"/>
      <c r="O186" s="10"/>
    </row>
    <row r="187" spans="2:15" x14ac:dyDescent="0.25">
      <c r="B187" s="7"/>
      <c r="C187" s="2"/>
      <c r="D187" s="21"/>
      <c r="E187" s="2"/>
      <c r="F187" s="120" t="s">
        <v>22</v>
      </c>
      <c r="G187" s="120"/>
      <c r="H187" s="50" t="s">
        <v>20</v>
      </c>
      <c r="I187" s="50" t="s">
        <v>3</v>
      </c>
      <c r="J187" s="50" t="s">
        <v>21</v>
      </c>
      <c r="K187" s="50" t="s">
        <v>18</v>
      </c>
      <c r="L187" s="21"/>
      <c r="M187" s="2"/>
      <c r="N187" s="2"/>
      <c r="O187" s="10"/>
    </row>
    <row r="188" spans="2:15" x14ac:dyDescent="0.25">
      <c r="B188" s="7"/>
      <c r="C188" s="2"/>
      <c r="D188" s="21"/>
      <c r="E188" s="2"/>
      <c r="F188" s="30" t="s">
        <v>81</v>
      </c>
      <c r="G188" s="29"/>
      <c r="H188" s="34">
        <v>461.82662499999998</v>
      </c>
      <c r="I188" s="32">
        <f>+H188/H$196</f>
        <v>0.36919916711455192</v>
      </c>
      <c r="J188" s="34">
        <v>298.11505799999998</v>
      </c>
      <c r="K188" s="32">
        <f>+J188/H188</f>
        <v>0.64551293031232226</v>
      </c>
      <c r="L188" s="21"/>
      <c r="M188" s="2"/>
      <c r="N188" s="2"/>
      <c r="O188" s="10"/>
    </row>
    <row r="189" spans="2:15" x14ac:dyDescent="0.25">
      <c r="B189" s="7"/>
      <c r="C189" s="2"/>
      <c r="D189" s="21"/>
      <c r="E189" s="2"/>
      <c r="F189" s="30" t="s">
        <v>73</v>
      </c>
      <c r="G189" s="29"/>
      <c r="H189" s="34">
        <v>334.43154800000002</v>
      </c>
      <c r="I189" s="32">
        <f t="shared" ref="I189:I195" si="33">+H189/H$196</f>
        <v>0.26735541498593829</v>
      </c>
      <c r="J189" s="34">
        <v>225.90905000000001</v>
      </c>
      <c r="K189" s="32">
        <f t="shared" ref="K189:K191" si="34">+J189/H189</f>
        <v>0.67550161266484343</v>
      </c>
      <c r="L189" s="21"/>
      <c r="M189" s="2"/>
      <c r="N189" s="2"/>
      <c r="O189" s="10"/>
    </row>
    <row r="190" spans="2:15" x14ac:dyDescent="0.25">
      <c r="B190" s="7"/>
      <c r="C190" s="2"/>
      <c r="D190" s="21"/>
      <c r="E190" s="2"/>
      <c r="F190" s="30" t="s">
        <v>75</v>
      </c>
      <c r="G190" s="29"/>
      <c r="H190" s="34">
        <v>244.978734</v>
      </c>
      <c r="I190" s="32">
        <f t="shared" si="33"/>
        <v>0.19584393722119717</v>
      </c>
      <c r="J190" s="34">
        <v>168.30663799999999</v>
      </c>
      <c r="K190" s="32">
        <f t="shared" si="34"/>
        <v>0.68702550320143296</v>
      </c>
      <c r="L190" s="21"/>
      <c r="M190" s="2"/>
      <c r="N190" s="2"/>
      <c r="O190" s="10"/>
    </row>
    <row r="191" spans="2:15" x14ac:dyDescent="0.25">
      <c r="B191" s="7"/>
      <c r="C191" s="2"/>
      <c r="D191" s="21"/>
      <c r="E191" s="2"/>
      <c r="F191" s="30" t="s">
        <v>104</v>
      </c>
      <c r="G191" s="29"/>
      <c r="H191" s="34">
        <v>46.291482000000002</v>
      </c>
      <c r="I191" s="32">
        <f t="shared" si="33"/>
        <v>3.7006910545485064E-2</v>
      </c>
      <c r="J191" s="34">
        <v>28.562797</v>
      </c>
      <c r="K191" s="32">
        <f t="shared" si="34"/>
        <v>0.61702057842952618</v>
      </c>
      <c r="L191" s="21"/>
      <c r="M191" s="2"/>
      <c r="N191" s="2"/>
      <c r="O191" s="10"/>
    </row>
    <row r="192" spans="2:15" x14ac:dyDescent="0.25">
      <c r="B192" s="7"/>
      <c r="C192" s="2"/>
      <c r="D192" s="21"/>
      <c r="E192" s="2"/>
      <c r="F192" s="30" t="s">
        <v>87</v>
      </c>
      <c r="G192" s="29"/>
      <c r="H192" s="34">
        <v>24.397735000000001</v>
      </c>
      <c r="I192" s="32">
        <f t="shared" si="33"/>
        <v>1.9504339840695745E-2</v>
      </c>
      <c r="J192" s="34">
        <v>2.9844439999999999</v>
      </c>
      <c r="K192" s="32">
        <f>+J192/H192</f>
        <v>0.12232463382359059</v>
      </c>
      <c r="L192" s="21"/>
      <c r="M192" s="2"/>
      <c r="N192" s="2"/>
      <c r="O192" s="10"/>
    </row>
    <row r="193" spans="2:15" x14ac:dyDescent="0.25">
      <c r="B193" s="7"/>
      <c r="C193" s="2"/>
      <c r="D193" s="21"/>
      <c r="E193" s="2"/>
      <c r="F193" s="30" t="s">
        <v>74</v>
      </c>
      <c r="G193" s="29"/>
      <c r="H193" s="34">
        <v>21.486820999999999</v>
      </c>
      <c r="I193" s="32">
        <f t="shared" si="33"/>
        <v>1.7177260876068946E-2</v>
      </c>
      <c r="J193" s="34">
        <v>12.163027</v>
      </c>
      <c r="K193" s="32">
        <f t="shared" ref="K193:K196" si="35">+J193/H193</f>
        <v>0.56606917328533612</v>
      </c>
      <c r="L193" s="21"/>
      <c r="M193" s="2"/>
      <c r="N193" s="2"/>
      <c r="O193" s="10"/>
    </row>
    <row r="194" spans="2:15" x14ac:dyDescent="0.25">
      <c r="B194" s="7"/>
      <c r="C194" s="2"/>
      <c r="D194" s="21"/>
      <c r="E194" s="2"/>
      <c r="F194" s="30" t="s">
        <v>84</v>
      </c>
      <c r="G194" s="29"/>
      <c r="H194" s="34">
        <v>19.429172999999999</v>
      </c>
      <c r="I194" s="32">
        <f t="shared" si="33"/>
        <v>1.5532310397488539E-2</v>
      </c>
      <c r="J194" s="34">
        <v>15.354031000000001</v>
      </c>
      <c r="K194" s="32">
        <f t="shared" si="35"/>
        <v>0.7902565384537984</v>
      </c>
      <c r="L194" s="21"/>
      <c r="M194" s="2"/>
      <c r="N194" s="2"/>
      <c r="O194" s="10"/>
    </row>
    <row r="195" spans="2:15" x14ac:dyDescent="0.25">
      <c r="B195" s="7"/>
      <c r="C195" s="2"/>
      <c r="D195" s="21"/>
      <c r="E195" s="2"/>
      <c r="F195" s="30" t="s">
        <v>88</v>
      </c>
      <c r="G195" s="29"/>
      <c r="H195" s="34">
        <v>98.045387000000019</v>
      </c>
      <c r="I195" s="32">
        <f t="shared" si="33"/>
        <v>7.8380659018574189E-2</v>
      </c>
      <c r="J195" s="34">
        <v>74.563411000000002</v>
      </c>
      <c r="K195" s="32">
        <f t="shared" si="35"/>
        <v>0.76049892077023462</v>
      </c>
      <c r="L195" s="21"/>
      <c r="M195" s="2"/>
      <c r="N195" s="2"/>
      <c r="O195" s="10"/>
    </row>
    <row r="196" spans="2:15" x14ac:dyDescent="0.25">
      <c r="B196" s="7"/>
      <c r="C196" s="2"/>
      <c r="D196" s="21"/>
      <c r="E196" s="2"/>
      <c r="F196" s="40" t="s">
        <v>0</v>
      </c>
      <c r="G196" s="47"/>
      <c r="H196" s="61">
        <f>SUM(H188:H195)</f>
        <v>1250.8875050000001</v>
      </c>
      <c r="I196" s="43">
        <f>SUM(I188:I195)</f>
        <v>1</v>
      </c>
      <c r="J196" s="42">
        <f>SUM(J188:J195)</f>
        <v>825.95845600000007</v>
      </c>
      <c r="K196" s="43">
        <f t="shared" si="35"/>
        <v>0.66029795061387231</v>
      </c>
      <c r="L196" s="21"/>
      <c r="M196" s="2"/>
      <c r="N196" s="2"/>
      <c r="O196" s="10"/>
    </row>
    <row r="197" spans="2:15" x14ac:dyDescent="0.25">
      <c r="B197" s="7"/>
      <c r="C197" s="2"/>
      <c r="E197" s="21"/>
      <c r="F197" s="113" t="s">
        <v>115</v>
      </c>
      <c r="G197" s="113"/>
      <c r="H197" s="113"/>
      <c r="I197" s="113"/>
      <c r="J197" s="113"/>
      <c r="K197" s="113"/>
      <c r="L197" s="21"/>
      <c r="N197" s="2"/>
      <c r="O197" s="10"/>
    </row>
    <row r="198" spans="2:15" x14ac:dyDescent="0.25">
      <c r="B198" s="7"/>
      <c r="C198" s="2"/>
      <c r="D198" s="21"/>
      <c r="E198" s="21"/>
      <c r="F198" s="36"/>
      <c r="G198" s="36"/>
      <c r="H198" s="21"/>
      <c r="I198" s="21"/>
      <c r="J198" s="21"/>
      <c r="K198" s="21"/>
      <c r="L198" s="21"/>
      <c r="M198" s="2"/>
      <c r="N198" s="2"/>
      <c r="O198" s="10"/>
    </row>
    <row r="199" spans="2:15" ht="15" customHeight="1" x14ac:dyDescent="0.25">
      <c r="B199" s="7"/>
      <c r="C199" s="132" t="str">
        <f>+CONCATENATE("Al 19 de diciembre figuran ",J205," proyectos que no cuentan con ningún avance en ejecución del gasto, mientras que ",J206," (",FIXED(K206*100,1),"% de proyectos) no superan el 50,0% de ejecución, ",J207," proyectos (",FIXED(K207*100,1),"%) tienen un nivel de ejecución mayor al 50,0% pero no culminan y solo ",J208," proyectos por S/ ",FIXED(I208,1)," millones se han ejecutado al 100,0%.")</f>
        <v>Al 19 de diciembre figuran 477 proyectos que no cuentan con ningún avance en ejecución del gasto, mientras que 237 (10.7% de proyectos) no superan el 50,0% de ejecución, 996 proyectos (45.1%) tienen un nivel de ejecución mayor al 50,0% pero no culminan y solo 498 proyectos por S/ 108.7 millones se han ejecutado al 100,0%.</v>
      </c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0"/>
    </row>
    <row r="200" spans="2:15" x14ac:dyDescent="0.25">
      <c r="B200" s="7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0"/>
    </row>
    <row r="201" spans="2:15" x14ac:dyDescent="0.25"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0"/>
    </row>
    <row r="202" spans="2:15" x14ac:dyDescent="0.25">
      <c r="B202" s="7"/>
      <c r="C202" s="2"/>
      <c r="D202" s="2"/>
      <c r="E202" s="116" t="s">
        <v>35</v>
      </c>
      <c r="F202" s="116"/>
      <c r="G202" s="116"/>
      <c r="H202" s="116"/>
      <c r="I202" s="116"/>
      <c r="J202" s="116"/>
      <c r="K202" s="116"/>
      <c r="L202" s="116"/>
      <c r="M202" s="2"/>
      <c r="N202" s="2"/>
      <c r="O202" s="10"/>
    </row>
    <row r="203" spans="2:15" x14ac:dyDescent="0.25">
      <c r="B203" s="7"/>
      <c r="C203" s="2"/>
      <c r="D203" s="2"/>
      <c r="E203" s="21"/>
      <c r="F203" s="117" t="s">
        <v>36</v>
      </c>
      <c r="G203" s="117"/>
      <c r="H203" s="117"/>
      <c r="I203" s="117"/>
      <c r="J203" s="117"/>
      <c r="K203" s="117"/>
      <c r="L203" s="21"/>
      <c r="M203" s="2"/>
      <c r="N203" s="2"/>
      <c r="O203" s="10"/>
    </row>
    <row r="204" spans="2:15" x14ac:dyDescent="0.25">
      <c r="B204" s="7"/>
      <c r="C204" s="2"/>
      <c r="D204" s="2"/>
      <c r="E204" s="2"/>
      <c r="F204" s="49" t="s">
        <v>27</v>
      </c>
      <c r="G204" s="50" t="s">
        <v>18</v>
      </c>
      <c r="H204" s="50" t="s">
        <v>20</v>
      </c>
      <c r="I204" s="50" t="s">
        <v>7</v>
      </c>
      <c r="J204" s="50" t="s">
        <v>26</v>
      </c>
      <c r="K204" s="50" t="s">
        <v>3</v>
      </c>
      <c r="L204" s="2"/>
      <c r="M204" s="2"/>
      <c r="N204" s="2"/>
      <c r="O204" s="10"/>
    </row>
    <row r="205" spans="2:15" x14ac:dyDescent="0.25">
      <c r="B205" s="7"/>
      <c r="C205" s="2"/>
      <c r="D205" s="2"/>
      <c r="E205" s="2"/>
      <c r="F205" s="44" t="s">
        <v>28</v>
      </c>
      <c r="G205" s="32">
        <f>+I205/H205</f>
        <v>0</v>
      </c>
      <c r="H205" s="34">
        <v>133.77938499999999</v>
      </c>
      <c r="I205" s="34">
        <v>0</v>
      </c>
      <c r="J205" s="44">
        <v>477</v>
      </c>
      <c r="K205" s="32">
        <f>+J205/J$209</f>
        <v>0.21603260869565216</v>
      </c>
      <c r="L205" s="2"/>
      <c r="M205" s="2"/>
      <c r="N205" s="2"/>
      <c r="O205" s="10"/>
    </row>
    <row r="206" spans="2:15" x14ac:dyDescent="0.25">
      <c r="B206" s="7"/>
      <c r="C206" s="2"/>
      <c r="D206" s="2"/>
      <c r="E206" s="2"/>
      <c r="F206" s="44" t="s">
        <v>29</v>
      </c>
      <c r="G206" s="32">
        <f t="shared" ref="G206:G209" si="36">+I206/H206</f>
        <v>0.25052054200491741</v>
      </c>
      <c r="H206" s="34">
        <v>261.34058099999999</v>
      </c>
      <c r="I206" s="34">
        <v>65.471184000000022</v>
      </c>
      <c r="J206" s="44">
        <v>237</v>
      </c>
      <c r="K206" s="32">
        <f t="shared" ref="K206:K208" si="37">+J206/J$209</f>
        <v>0.10733695652173914</v>
      </c>
      <c r="L206" s="2"/>
      <c r="M206" s="2"/>
      <c r="N206" s="2"/>
      <c r="O206" s="10"/>
    </row>
    <row r="207" spans="2:15" x14ac:dyDescent="0.25">
      <c r="B207" s="7"/>
      <c r="C207" s="2"/>
      <c r="D207" s="2"/>
      <c r="E207" s="2"/>
      <c r="F207" s="44" t="s">
        <v>30</v>
      </c>
      <c r="G207" s="32">
        <f t="shared" si="36"/>
        <v>0.87245425744559313</v>
      </c>
      <c r="H207" s="34">
        <v>747.02791399999944</v>
      </c>
      <c r="I207" s="34">
        <v>651.74768399999994</v>
      </c>
      <c r="J207" s="44">
        <v>996</v>
      </c>
      <c r="K207" s="32">
        <f t="shared" si="37"/>
        <v>0.45108695652173914</v>
      </c>
      <c r="L207" s="2"/>
      <c r="M207" s="2"/>
      <c r="N207" s="2"/>
      <c r="O207" s="10"/>
    </row>
    <row r="208" spans="2:15" x14ac:dyDescent="0.25">
      <c r="B208" s="7"/>
      <c r="C208" s="2"/>
      <c r="D208" s="2"/>
      <c r="E208" s="2"/>
      <c r="F208" s="44" t="s">
        <v>31</v>
      </c>
      <c r="G208" s="32">
        <f t="shared" si="36"/>
        <v>1</v>
      </c>
      <c r="H208" s="34">
        <v>108.73962500000017</v>
      </c>
      <c r="I208" s="34">
        <v>108.73962500000017</v>
      </c>
      <c r="J208" s="44">
        <v>498</v>
      </c>
      <c r="K208" s="32">
        <f t="shared" si="37"/>
        <v>0.22554347826086957</v>
      </c>
      <c r="L208" s="2"/>
      <c r="M208" s="2"/>
      <c r="N208" s="2"/>
      <c r="O208" s="10"/>
    </row>
    <row r="209" spans="2:15" x14ac:dyDescent="0.25">
      <c r="B209" s="7"/>
      <c r="C209" s="2"/>
      <c r="D209" s="2"/>
      <c r="E209" s="2"/>
      <c r="F209" s="48" t="s">
        <v>0</v>
      </c>
      <c r="G209" s="43">
        <f t="shared" si="36"/>
        <v>0.66029798019287134</v>
      </c>
      <c r="H209" s="61">
        <f t="shared" ref="H209:J209" si="38">SUM(H205:H208)</f>
        <v>1250.8875049999997</v>
      </c>
      <c r="I209" s="61">
        <f t="shared" si="38"/>
        <v>825.95849300000009</v>
      </c>
      <c r="J209" s="64">
        <f t="shared" si="38"/>
        <v>2208</v>
      </c>
      <c r="K209" s="43">
        <f>SUM(K205:K208)</f>
        <v>1</v>
      </c>
      <c r="L209" s="2"/>
      <c r="M209" s="2"/>
      <c r="N209" s="2"/>
      <c r="O209" s="10"/>
    </row>
    <row r="210" spans="2:15" x14ac:dyDescent="0.25">
      <c r="B210" s="7"/>
      <c r="C210" s="2"/>
      <c r="E210" s="21"/>
      <c r="F210" s="113" t="s">
        <v>111</v>
      </c>
      <c r="G210" s="113"/>
      <c r="H210" s="113"/>
      <c r="I210" s="113"/>
      <c r="J210" s="113"/>
      <c r="K210" s="113"/>
      <c r="L210" s="21"/>
      <c r="N210" s="2"/>
      <c r="O210" s="10"/>
    </row>
    <row r="211" spans="2:15" x14ac:dyDescent="0.25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0"/>
    </row>
    <row r="212" spans="2:15" x14ac:dyDescent="0.25"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</sheetData>
  <mergeCells count="68">
    <mergeCell ref="F210:K210"/>
    <mergeCell ref="F173:K173"/>
    <mergeCell ref="F174:G174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E172:L172"/>
    <mergeCell ref="C133:N134"/>
    <mergeCell ref="E136:L136"/>
    <mergeCell ref="F137:K137"/>
    <mergeCell ref="F138:G138"/>
    <mergeCell ref="F148:K148"/>
    <mergeCell ref="C150:N151"/>
    <mergeCell ref="E153:L153"/>
    <mergeCell ref="F154:K154"/>
    <mergeCell ref="F161:K161"/>
    <mergeCell ref="C167:N167"/>
    <mergeCell ref="C169:N170"/>
    <mergeCell ref="F131:K131"/>
    <mergeCell ref="F89:G89"/>
    <mergeCell ref="F99:K99"/>
    <mergeCell ref="C101:N102"/>
    <mergeCell ref="E104:L104"/>
    <mergeCell ref="F105:K105"/>
    <mergeCell ref="F112:K112"/>
    <mergeCell ref="C118:N118"/>
    <mergeCell ref="C120:N121"/>
    <mergeCell ref="E123:L123"/>
    <mergeCell ref="F124:K124"/>
    <mergeCell ref="F125:G125"/>
    <mergeCell ref="F88:K88"/>
    <mergeCell ref="E55:L55"/>
    <mergeCell ref="F56:K56"/>
    <mergeCell ref="F63:K63"/>
    <mergeCell ref="C69:N69"/>
    <mergeCell ref="C71:N72"/>
    <mergeCell ref="E74:L74"/>
    <mergeCell ref="F75:K75"/>
    <mergeCell ref="F76:G76"/>
    <mergeCell ref="F82:K82"/>
    <mergeCell ref="C84:N85"/>
    <mergeCell ref="E87:L87"/>
    <mergeCell ref="C52:N53"/>
    <mergeCell ref="E20:L20"/>
    <mergeCell ref="C22:N23"/>
    <mergeCell ref="E25:L25"/>
    <mergeCell ref="F26:K26"/>
    <mergeCell ref="F27:G27"/>
    <mergeCell ref="F33:K33"/>
    <mergeCell ref="C35:N36"/>
    <mergeCell ref="E38:L38"/>
    <mergeCell ref="F39:K39"/>
    <mergeCell ref="F40:G40"/>
    <mergeCell ref="F50:K50"/>
    <mergeCell ref="E14:F15"/>
    <mergeCell ref="G14:I14"/>
    <mergeCell ref="J14:L14"/>
    <mergeCell ref="B1:O2"/>
    <mergeCell ref="C7:N7"/>
    <mergeCell ref="C9:N10"/>
    <mergeCell ref="E12:L12"/>
    <mergeCell ref="E13:L13"/>
  </mergeCells>
  <conditionalFormatting sqref="I81">
    <cfRule type="cellIs" dxfId="7" priority="2" operator="equal">
      <formula>0</formula>
    </cfRule>
  </conditionalFormatting>
  <conditionalFormatting sqref="I101">
    <cfRule type="cellIs" dxfId="6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12"/>
  <sheetViews>
    <sheetView zoomScaleNormal="100" zoomScalePageLayoutView="40" workbookViewId="0">
      <selection activeCell="H17" sqref="H17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x14ac:dyDescent="0.25">
      <c r="B1" s="131" t="s">
        <v>99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2:15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x14ac:dyDescent="0.25">
      <c r="B3" s="18" t="str">
        <f>+C7</f>
        <v>1. Ejecución del de proyectos de inversión pública en la Región</v>
      </c>
      <c r="C3" s="19"/>
      <c r="D3" s="19"/>
      <c r="E3" s="19"/>
      <c r="F3" s="19"/>
      <c r="G3" s="18"/>
      <c r="H3" s="20"/>
      <c r="I3" s="20" t="str">
        <f>+C118</f>
        <v>3. Ejecución de proyectos de inversión pública por el Gobierno Regional</v>
      </c>
      <c r="J3" s="20"/>
      <c r="K3" s="20"/>
      <c r="L3" s="18"/>
      <c r="M3" s="21"/>
      <c r="N3" s="21"/>
      <c r="O3" s="21"/>
    </row>
    <row r="4" spans="2:15" x14ac:dyDescent="0.25">
      <c r="B4" s="18" t="str">
        <f>+C69</f>
        <v>2. Ejecución de proyectos de inversión pública por el Gobierno Nacional en la región</v>
      </c>
      <c r="C4" s="19"/>
      <c r="D4" s="19"/>
      <c r="E4" s="19"/>
      <c r="F4" s="19"/>
      <c r="G4" s="18"/>
      <c r="H4" s="20"/>
      <c r="I4" s="20" t="str">
        <f>+C167</f>
        <v>4. Ejecución de proyectos de inversión pública por los Gobiernos Locales</v>
      </c>
      <c r="J4" s="20"/>
      <c r="K4" s="20"/>
      <c r="L4" s="18"/>
      <c r="M4" s="21"/>
      <c r="N4" s="21"/>
      <c r="O4" s="21"/>
    </row>
    <row r="6" spans="2:1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x14ac:dyDescent="0.25">
      <c r="B7" s="7"/>
      <c r="C7" s="114" t="s">
        <v>39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8"/>
    </row>
    <row r="8" spans="2:15" x14ac:dyDescent="0.25">
      <c r="B8" s="7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8"/>
    </row>
    <row r="9" spans="2:15" x14ac:dyDescent="0.25">
      <c r="B9" s="7"/>
      <c r="C9" s="115" t="str">
        <f>+CONCATENATE("A la fecha en la región  se vienen ejecutando S/", " ",C19," millones, lo que equivale a un avance en la ejecución del presupuesto del"," ",D19,"%. Por niveles de gobierno, el Gobierno Nacional viene ejecutando el"," ",D16,"%  del presupuesto para esta región, el Gobierno Regional un ", D17, "%  y de los gobiernos locales en conjunto que tienen una ejecución del ", D18,"%.")</f>
        <v>A la fecha en la región  se vienen ejecutando S/ 1,350.8 millones, lo que equivale a un avance en la ejecución del presupuesto del 74.1%. Por niveles de gobierno, el Gobierno Nacional viene ejecutando el 61.2%  del presupuesto para esta región, el Gobierno Regional un 80.8%  y de los gobiernos locales en conjunto que tienen una ejecución del 71.5%.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9"/>
    </row>
    <row r="10" spans="2:15" x14ac:dyDescent="0.25">
      <c r="B10" s="7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9"/>
    </row>
    <row r="11" spans="2:15" x14ac:dyDescent="0.25">
      <c r="B11" s="7"/>
      <c r="C11" s="28"/>
      <c r="D11" s="28"/>
      <c r="E11" s="28"/>
      <c r="F11" s="2"/>
      <c r="G11" s="2"/>
      <c r="H11" s="2"/>
      <c r="I11" s="2"/>
      <c r="J11" s="2"/>
      <c r="K11" s="2"/>
      <c r="L11" s="28"/>
      <c r="M11" s="28"/>
      <c r="N11" s="28"/>
      <c r="O11" s="9"/>
    </row>
    <row r="12" spans="2:15" x14ac:dyDescent="0.25">
      <c r="B12" s="7"/>
      <c r="C12" s="28"/>
      <c r="E12" s="122" t="s">
        <v>43</v>
      </c>
      <c r="F12" s="123"/>
      <c r="G12" s="123"/>
      <c r="H12" s="123"/>
      <c r="I12" s="123"/>
      <c r="J12" s="123"/>
      <c r="K12" s="123"/>
      <c r="L12" s="123"/>
      <c r="M12" s="28"/>
      <c r="N12" s="28"/>
      <c r="O12" s="9"/>
    </row>
    <row r="13" spans="2:15" x14ac:dyDescent="0.25">
      <c r="B13" s="7"/>
      <c r="C13" s="28"/>
      <c r="E13" s="124" t="s">
        <v>12</v>
      </c>
      <c r="F13" s="124"/>
      <c r="G13" s="124"/>
      <c r="H13" s="124"/>
      <c r="I13" s="124"/>
      <c r="J13" s="124"/>
      <c r="K13" s="124"/>
      <c r="L13" s="124"/>
      <c r="M13" s="28"/>
      <c r="N13" s="28"/>
      <c r="O13" s="9"/>
    </row>
    <row r="14" spans="2:15" x14ac:dyDescent="0.25">
      <c r="B14" s="7"/>
      <c r="C14" s="2"/>
      <c r="E14" s="125" t="s">
        <v>11</v>
      </c>
      <c r="F14" s="126"/>
      <c r="G14" s="130">
        <v>2016</v>
      </c>
      <c r="H14" s="130"/>
      <c r="I14" s="130"/>
      <c r="J14" s="130">
        <v>2015</v>
      </c>
      <c r="K14" s="130"/>
      <c r="L14" s="130"/>
      <c r="M14" s="2"/>
      <c r="N14" s="2"/>
      <c r="O14" s="10"/>
    </row>
    <row r="15" spans="2:15" x14ac:dyDescent="0.25">
      <c r="B15" s="7"/>
      <c r="C15" s="2"/>
      <c r="E15" s="127"/>
      <c r="F15" s="128"/>
      <c r="G15" s="46" t="s">
        <v>6</v>
      </c>
      <c r="H15" s="46" t="s">
        <v>7</v>
      </c>
      <c r="I15" s="46" t="s">
        <v>8</v>
      </c>
      <c r="J15" s="46" t="s">
        <v>6</v>
      </c>
      <c r="K15" s="46" t="s">
        <v>7</v>
      </c>
      <c r="L15" s="46" t="s">
        <v>8</v>
      </c>
      <c r="M15" s="2"/>
      <c r="N15" s="84" t="s">
        <v>61</v>
      </c>
      <c r="O15" s="10"/>
    </row>
    <row r="16" spans="2:15" x14ac:dyDescent="0.25">
      <c r="B16" s="7"/>
      <c r="C16" s="16"/>
      <c r="D16" s="91" t="str">
        <f>+FIXED(I16*100,1)</f>
        <v>61.2</v>
      </c>
      <c r="E16" s="62" t="s">
        <v>9</v>
      </c>
      <c r="F16" s="31"/>
      <c r="G16" s="56">
        <f>+H81</f>
        <v>145.74374399999999</v>
      </c>
      <c r="H16" s="56">
        <f>+J81</f>
        <v>89.149324000000021</v>
      </c>
      <c r="I16" s="57">
        <f>+H16/G16</f>
        <v>0.61168542507045809</v>
      </c>
      <c r="J16" s="58">
        <v>318.82793400000003</v>
      </c>
      <c r="K16" s="58">
        <v>289.82026000000002</v>
      </c>
      <c r="L16" s="59">
        <f t="shared" ref="L16:L19" si="0">+K16/J16</f>
        <v>0.90901777759535962</v>
      </c>
      <c r="N16" s="58">
        <f>+(I16-L16)*100</f>
        <v>-29.733235252490154</v>
      </c>
      <c r="O16" s="10"/>
    </row>
    <row r="17" spans="2:15" x14ac:dyDescent="0.25">
      <c r="B17" s="7"/>
      <c r="C17" s="16"/>
      <c r="D17" s="91" t="str">
        <f t="shared" ref="D17:D19" si="1">+FIXED(I17*100,1)</f>
        <v>80.8</v>
      </c>
      <c r="E17" s="62" t="s">
        <v>10</v>
      </c>
      <c r="F17" s="31"/>
      <c r="G17" s="56">
        <f>+H130</f>
        <v>668.66592100000003</v>
      </c>
      <c r="H17" s="56">
        <f>+J130</f>
        <v>540.29278999999997</v>
      </c>
      <c r="I17" s="57">
        <f t="shared" ref="I17:I19" si="2">+H17/G17</f>
        <v>0.80801604064400934</v>
      </c>
      <c r="J17" s="58">
        <v>632.18062799999996</v>
      </c>
      <c r="K17" s="58">
        <v>555.63483299999996</v>
      </c>
      <c r="L17" s="59">
        <f t="shared" si="0"/>
        <v>0.87891784150019858</v>
      </c>
      <c r="N17" s="58">
        <f t="shared" ref="N17:N19" si="3">+(I17-L17)*100</f>
        <v>-7.0901800856189245</v>
      </c>
      <c r="O17" s="10"/>
    </row>
    <row r="18" spans="2:15" x14ac:dyDescent="0.25">
      <c r="B18" s="7"/>
      <c r="C18" s="16"/>
      <c r="D18" s="91" t="str">
        <f t="shared" si="1"/>
        <v>71.5</v>
      </c>
      <c r="E18" s="62" t="s">
        <v>5</v>
      </c>
      <c r="F18" s="31"/>
      <c r="G18" s="56">
        <f>+H179</f>
        <v>1009.2757340000001</v>
      </c>
      <c r="H18" s="56">
        <f>+J179</f>
        <v>721.32274699999994</v>
      </c>
      <c r="I18" s="57">
        <f t="shared" si="2"/>
        <v>0.71469344075203922</v>
      </c>
      <c r="J18" s="58">
        <v>920.28705300000001</v>
      </c>
      <c r="K18" s="58">
        <v>567.68357500000002</v>
      </c>
      <c r="L18" s="59">
        <f t="shared" si="0"/>
        <v>0.61685489668624083</v>
      </c>
      <c r="N18" s="58">
        <f t="shared" si="3"/>
        <v>9.7838544065798398</v>
      </c>
      <c r="O18" s="10"/>
    </row>
    <row r="19" spans="2:15" x14ac:dyDescent="0.25">
      <c r="B19" s="7"/>
      <c r="C19" s="91" t="str">
        <f>+FIXED(H19,1)</f>
        <v>1,350.8</v>
      </c>
      <c r="D19" s="91" t="str">
        <f t="shared" si="1"/>
        <v>74.1</v>
      </c>
      <c r="E19" s="65" t="s">
        <v>0</v>
      </c>
      <c r="F19" s="41"/>
      <c r="G19" s="66">
        <f t="shared" ref="G19:H19" si="4">SUM(G16:G18)</f>
        <v>1823.685399</v>
      </c>
      <c r="H19" s="61">
        <f t="shared" si="4"/>
        <v>1350.7648609999999</v>
      </c>
      <c r="I19" s="67">
        <f t="shared" si="2"/>
        <v>0.74067866186825781</v>
      </c>
      <c r="J19" s="66">
        <f t="shared" ref="J19:K19" si="5">SUM(J16:J18)</f>
        <v>1871.295615</v>
      </c>
      <c r="K19" s="66">
        <f t="shared" si="5"/>
        <v>1413.1386680000001</v>
      </c>
      <c r="L19" s="67">
        <f t="shared" si="0"/>
        <v>0.75516591642309816</v>
      </c>
      <c r="N19" s="58">
        <f t="shared" si="3"/>
        <v>-1.4487254554840345</v>
      </c>
      <c r="O19" s="10"/>
    </row>
    <row r="20" spans="2:15" x14ac:dyDescent="0.25">
      <c r="B20" s="7"/>
      <c r="C20" s="2"/>
      <c r="E20" s="113" t="s">
        <v>106</v>
      </c>
      <c r="F20" s="113"/>
      <c r="G20" s="113"/>
      <c r="H20" s="113"/>
      <c r="I20" s="113"/>
      <c r="J20" s="113"/>
      <c r="K20" s="113"/>
      <c r="L20" s="113"/>
      <c r="M20" s="14"/>
      <c r="N20" s="2"/>
      <c r="O20" s="10"/>
    </row>
    <row r="21" spans="2:15" x14ac:dyDescent="0.25">
      <c r="B21" s="7"/>
      <c r="C21" s="2"/>
      <c r="D21" s="2"/>
      <c r="E21" s="2"/>
      <c r="F21" s="22"/>
      <c r="G21" s="2"/>
      <c r="H21" s="23"/>
      <c r="I21" s="23"/>
      <c r="J21" s="24"/>
      <c r="K21" s="24"/>
      <c r="L21" s="2"/>
      <c r="M21" s="14"/>
      <c r="N21" s="2"/>
      <c r="O21" s="10"/>
    </row>
    <row r="22" spans="2:15" ht="15" customHeight="1" x14ac:dyDescent="0.25">
      <c r="B22" s="7"/>
      <c r="C22" s="115" t="str">
        <f>+CONCATENATE("La ejecución de los proyectos productivos tiene un avance de ", E28, "%, mientras que para los proyectos del tipo social el avance es de", E29, "%. Cabe resaltar que estos dos tipos de proyectos absorben el ",  E30, "% del presupuesto total en esta región.")</f>
        <v>La ejecución de los proyectos productivos tiene un avance de 81.8%, mientras que para los proyectos del tipo social el avance es de66.9%. Cabe resaltar que estos dos tipos de proyectos absorben el 92.4% del presupuesto total en esta región.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0"/>
    </row>
    <row r="23" spans="2:15" x14ac:dyDescent="0.25">
      <c r="B23" s="7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0"/>
    </row>
    <row r="24" spans="2:15" x14ac:dyDescent="0.25">
      <c r="B24" s="7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"/>
      <c r="N24" s="2"/>
      <c r="O24" s="10"/>
    </row>
    <row r="25" spans="2:15" x14ac:dyDescent="0.25">
      <c r="B25" s="7"/>
      <c r="C25" s="2"/>
      <c r="D25" s="2"/>
      <c r="E25" s="129" t="s">
        <v>40</v>
      </c>
      <c r="F25" s="129"/>
      <c r="G25" s="129"/>
      <c r="H25" s="129"/>
      <c r="I25" s="129"/>
      <c r="J25" s="129"/>
      <c r="K25" s="129"/>
      <c r="L25" s="129"/>
      <c r="M25" s="2"/>
      <c r="N25" s="2"/>
      <c r="O25" s="10"/>
    </row>
    <row r="26" spans="2:15" x14ac:dyDescent="0.25">
      <c r="B26" s="7"/>
      <c r="C26" s="2"/>
      <c r="D26" s="2"/>
      <c r="E26" s="21"/>
      <c r="F26" s="117" t="s">
        <v>1</v>
      </c>
      <c r="G26" s="117"/>
      <c r="H26" s="117"/>
      <c r="I26" s="117"/>
      <c r="J26" s="117"/>
      <c r="K26" s="117"/>
      <c r="L26" s="21"/>
      <c r="M26" s="2"/>
      <c r="N26" s="2"/>
      <c r="O26" s="10"/>
    </row>
    <row r="27" spans="2:15" x14ac:dyDescent="0.25">
      <c r="B27" s="7"/>
      <c r="C27" s="2"/>
      <c r="D27" s="2"/>
      <c r="E27" s="21"/>
      <c r="F27" s="120" t="s">
        <v>34</v>
      </c>
      <c r="G27" s="120"/>
      <c r="H27" s="50" t="s">
        <v>6</v>
      </c>
      <c r="I27" s="50" t="s">
        <v>16</v>
      </c>
      <c r="J27" s="50" t="s">
        <v>17</v>
      </c>
      <c r="K27" s="50" t="s">
        <v>18</v>
      </c>
      <c r="L27" s="21"/>
      <c r="M27" s="2"/>
      <c r="N27" s="2"/>
      <c r="O27" s="10"/>
    </row>
    <row r="28" spans="2:15" x14ac:dyDescent="0.25">
      <c r="B28" s="7"/>
      <c r="C28" s="2"/>
      <c r="D28" s="2"/>
      <c r="E28" s="91" t="str">
        <f>+FIXED(K28*100,1)</f>
        <v>81.8</v>
      </c>
      <c r="F28" s="30" t="s">
        <v>13</v>
      </c>
      <c r="G28" s="31"/>
      <c r="H28" s="83">
        <f>+H77+H126+H175</f>
        <v>962.09552500000007</v>
      </c>
      <c r="I28" s="32">
        <f>+H28/H$32</f>
        <v>0.52755564393264076</v>
      </c>
      <c r="J28" s="60">
        <f>+J77+J126+J175</f>
        <v>786.82271200000014</v>
      </c>
      <c r="K28" s="32">
        <f>+J28/H28</f>
        <v>0.81782181868063475</v>
      </c>
      <c r="L28" s="21"/>
      <c r="M28" s="2"/>
      <c r="N28" s="2"/>
      <c r="O28" s="10"/>
    </row>
    <row r="29" spans="2:15" x14ac:dyDescent="0.25">
      <c r="B29" s="7"/>
      <c r="C29" s="2"/>
      <c r="D29" s="2"/>
      <c r="E29" s="91" t="str">
        <f>+FIXED(K29*100,1)</f>
        <v>66.9</v>
      </c>
      <c r="F29" s="30" t="s">
        <v>14</v>
      </c>
      <c r="G29" s="31"/>
      <c r="H29" s="83">
        <f t="shared" ref="H29:H31" si="6">+H78+H127+H176</f>
        <v>722.32413300000007</v>
      </c>
      <c r="I29" s="32">
        <f t="shared" ref="I29:I31" si="7">+H29/H$32</f>
        <v>0.3960793530485463</v>
      </c>
      <c r="J29" s="60">
        <f t="shared" ref="J29:J31" si="8">+J78+J127+J176</f>
        <v>483.496038</v>
      </c>
      <c r="K29" s="32">
        <f t="shared" ref="K29:K32" si="9">+J29/H29</f>
        <v>0.66936160085350482</v>
      </c>
      <c r="L29" s="21"/>
      <c r="M29" s="2"/>
      <c r="N29" s="2"/>
      <c r="O29" s="10"/>
    </row>
    <row r="30" spans="2:15" x14ac:dyDescent="0.25">
      <c r="B30" s="7"/>
      <c r="C30" s="2"/>
      <c r="D30" s="2"/>
      <c r="E30" s="91" t="str">
        <f>+FIXED((I28+I29)*100,1)</f>
        <v>92.4</v>
      </c>
      <c r="F30" s="30" t="s">
        <v>25</v>
      </c>
      <c r="G30" s="31"/>
      <c r="H30" s="83">
        <f t="shared" si="6"/>
        <v>95.703966000000008</v>
      </c>
      <c r="I30" s="32">
        <f t="shared" si="7"/>
        <v>5.247833099529027E-2</v>
      </c>
      <c r="J30" s="60">
        <f t="shared" si="8"/>
        <v>48.709517000000005</v>
      </c>
      <c r="K30" s="32">
        <f t="shared" si="9"/>
        <v>0.50896027652605325</v>
      </c>
      <c r="L30" s="21"/>
      <c r="M30" s="2"/>
      <c r="N30" s="2"/>
      <c r="O30" s="10"/>
    </row>
    <row r="31" spans="2:15" x14ac:dyDescent="0.25">
      <c r="B31" s="7"/>
      <c r="C31" s="2"/>
      <c r="D31" s="2"/>
      <c r="E31" s="21"/>
      <c r="F31" s="30" t="s">
        <v>15</v>
      </c>
      <c r="G31" s="31"/>
      <c r="H31" s="83">
        <f t="shared" si="6"/>
        <v>43.561775000000004</v>
      </c>
      <c r="I31" s="32">
        <f t="shared" si="7"/>
        <v>2.3886672023522626E-2</v>
      </c>
      <c r="J31" s="60">
        <f t="shared" si="8"/>
        <v>31.736594</v>
      </c>
      <c r="K31" s="32">
        <f t="shared" si="9"/>
        <v>0.72854225981379306</v>
      </c>
      <c r="L31" s="21"/>
      <c r="M31" s="2"/>
      <c r="N31" s="2"/>
      <c r="O31" s="10"/>
    </row>
    <row r="32" spans="2:15" x14ac:dyDescent="0.25">
      <c r="B32" s="7"/>
      <c r="C32" s="2"/>
      <c r="D32" s="2"/>
      <c r="E32" s="21"/>
      <c r="F32" s="40" t="s">
        <v>0</v>
      </c>
      <c r="G32" s="41"/>
      <c r="H32" s="61">
        <f>SUM(H28:H31)</f>
        <v>1823.6853990000002</v>
      </c>
      <c r="I32" s="43">
        <f>SUM(I28:I31)</f>
        <v>1</v>
      </c>
      <c r="J32" s="61">
        <f>SUM(J28:J31)</f>
        <v>1350.7648610000001</v>
      </c>
      <c r="K32" s="43">
        <f t="shared" si="9"/>
        <v>0.74067866186825793</v>
      </c>
      <c r="L32" s="21"/>
      <c r="M32" s="2"/>
      <c r="N32" s="2"/>
      <c r="O32" s="10"/>
    </row>
    <row r="33" spans="2:15" x14ac:dyDescent="0.25">
      <c r="B33" s="7"/>
      <c r="C33" s="2"/>
      <c r="E33" s="21"/>
      <c r="F33" s="113" t="s">
        <v>107</v>
      </c>
      <c r="G33" s="113"/>
      <c r="H33" s="113"/>
      <c r="I33" s="113"/>
      <c r="J33" s="113"/>
      <c r="K33" s="113"/>
      <c r="L33" s="21"/>
      <c r="N33" s="2"/>
      <c r="O33" s="10"/>
    </row>
    <row r="34" spans="2:15" x14ac:dyDescent="0.25">
      <c r="B34" s="7"/>
      <c r="C34" s="2"/>
      <c r="E34" s="21"/>
      <c r="F34" s="21"/>
      <c r="G34" s="21"/>
      <c r="H34" s="36"/>
      <c r="I34" s="37"/>
      <c r="J34" s="36"/>
      <c r="K34" s="37"/>
      <c r="L34" s="21"/>
      <c r="N34" s="2"/>
      <c r="O34" s="10"/>
    </row>
    <row r="35" spans="2:15" x14ac:dyDescent="0.25">
      <c r="B35" s="7"/>
      <c r="C35" s="115" t="str">
        <f>+CONCATENATE("El sector ", F41," cuenta con el mayor presupuesto en esta región equivalente a ",  FIXED(I41*100,1),"% del presupuesto total, con un avance de ", FIXED(K41*100,1),"%.  El sector de ",   F42," es el segundo sector con mayor presupuesto equivalente al ", FIXED(I42*100,1),"% del total y con un avance del ",FIXED(K42*100,1),"% y el sector ",  F43, " con una ejecución del ", FIXED(K43*100,1),"%. Los 3 sectores concentran el ", FIXED(SUM(I41:I43)*100,1),"% del total presupuestado.")</f>
        <v>El sector AGROPECUARIA cuenta con el mayor presupuesto en esta región equivalente a 31.1% del presupuesto total, con un avance de 89.5%.  El sector de TRANSPORTE es el segundo sector con mayor presupuesto equivalente al 16.7% del total y con un avance del 72.0% y el sector SANEAMIENTO con una ejecución del 71.1%. Los 3 sectores concentran el 64.4% del total presupuestado.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0"/>
    </row>
    <row r="36" spans="2:15" x14ac:dyDescent="0.25">
      <c r="B36" s="7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0"/>
    </row>
    <row r="37" spans="2:15" x14ac:dyDescent="0.25">
      <c r="B37" s="7"/>
      <c r="C37" s="2"/>
      <c r="D37" s="21"/>
      <c r="E37" s="21"/>
      <c r="F37" s="21"/>
      <c r="G37" s="21"/>
      <c r="H37" s="35"/>
      <c r="I37" s="2"/>
      <c r="J37" s="2"/>
      <c r="K37" s="2"/>
      <c r="L37" s="2"/>
      <c r="M37" s="2"/>
      <c r="N37" s="2"/>
      <c r="O37" s="10"/>
    </row>
    <row r="38" spans="2:15" x14ac:dyDescent="0.25">
      <c r="B38" s="7"/>
      <c r="C38" s="2"/>
      <c r="D38" s="21"/>
      <c r="E38" s="116" t="s">
        <v>41</v>
      </c>
      <c r="F38" s="116"/>
      <c r="G38" s="116"/>
      <c r="H38" s="116"/>
      <c r="I38" s="116"/>
      <c r="J38" s="116"/>
      <c r="K38" s="116"/>
      <c r="L38" s="116"/>
      <c r="M38" s="2"/>
      <c r="N38" s="2"/>
      <c r="O38" s="10"/>
    </row>
    <row r="39" spans="2:15" x14ac:dyDescent="0.25">
      <c r="B39" s="7"/>
      <c r="C39" s="2"/>
      <c r="D39" s="21"/>
      <c r="E39" s="21"/>
      <c r="F39" s="117" t="s">
        <v>1</v>
      </c>
      <c r="G39" s="117"/>
      <c r="H39" s="117"/>
      <c r="I39" s="117"/>
      <c r="J39" s="117"/>
      <c r="K39" s="117"/>
      <c r="L39" s="21"/>
      <c r="M39" s="2"/>
      <c r="N39" s="2"/>
      <c r="O39" s="10"/>
    </row>
    <row r="40" spans="2:15" x14ac:dyDescent="0.25">
      <c r="B40" s="7"/>
      <c r="C40" s="2"/>
      <c r="D40" s="21"/>
      <c r="E40" s="2"/>
      <c r="F40" s="118" t="s">
        <v>22</v>
      </c>
      <c r="G40" s="119"/>
      <c r="H40" s="51" t="s">
        <v>20</v>
      </c>
      <c r="I40" s="51" t="s">
        <v>3</v>
      </c>
      <c r="J40" s="50" t="s">
        <v>21</v>
      </c>
      <c r="K40" s="50" t="s">
        <v>18</v>
      </c>
      <c r="L40" s="21"/>
      <c r="M40" s="2"/>
      <c r="N40" s="2"/>
      <c r="O40" s="10"/>
    </row>
    <row r="41" spans="2:15" x14ac:dyDescent="0.25">
      <c r="B41" s="7"/>
      <c r="C41" s="2"/>
      <c r="D41" s="21"/>
      <c r="E41" s="2"/>
      <c r="F41" s="30" t="s">
        <v>74</v>
      </c>
      <c r="G41" s="29"/>
      <c r="H41" s="60">
        <v>567.77232200000003</v>
      </c>
      <c r="I41" s="32">
        <f>+H41/H$49</f>
        <v>0.31133238348639103</v>
      </c>
      <c r="J41" s="60">
        <v>508.18101000000001</v>
      </c>
      <c r="K41" s="32">
        <f>+J41/H41</f>
        <v>0.89504364744289167</v>
      </c>
      <c r="L41" s="92"/>
      <c r="M41" s="2"/>
      <c r="N41" s="2"/>
      <c r="O41" s="10"/>
    </row>
    <row r="42" spans="2:15" x14ac:dyDescent="0.25">
      <c r="B42" s="7"/>
      <c r="C42" s="2"/>
      <c r="D42" s="21"/>
      <c r="E42" s="2"/>
      <c r="F42" s="30" t="s">
        <v>73</v>
      </c>
      <c r="G42" s="29"/>
      <c r="H42" s="60">
        <v>303.967195</v>
      </c>
      <c r="I42" s="32">
        <f t="shared" ref="I42:I48" si="10">+H42/H$49</f>
        <v>0.16667742976210559</v>
      </c>
      <c r="J42" s="60">
        <v>218.92572200000001</v>
      </c>
      <c r="K42" s="32">
        <f t="shared" ref="K42:K49" si="11">+J42/H42</f>
        <v>0.7202281219853347</v>
      </c>
      <c r="L42" s="21"/>
      <c r="M42" s="2"/>
      <c r="N42" s="2"/>
      <c r="O42" s="10"/>
    </row>
    <row r="43" spans="2:15" x14ac:dyDescent="0.25">
      <c r="B43" s="7"/>
      <c r="C43" s="2"/>
      <c r="D43" s="21"/>
      <c r="E43" s="2"/>
      <c r="F43" s="30" t="s">
        <v>81</v>
      </c>
      <c r="G43" s="29"/>
      <c r="H43" s="60">
        <v>302.56939799999998</v>
      </c>
      <c r="I43" s="32">
        <f t="shared" si="10"/>
        <v>0.16591096148815521</v>
      </c>
      <c r="J43" s="60">
        <v>215.267157</v>
      </c>
      <c r="K43" s="32">
        <f t="shared" si="11"/>
        <v>0.71146374492241282</v>
      </c>
      <c r="L43" s="21"/>
      <c r="M43" s="2"/>
      <c r="N43" s="2"/>
      <c r="O43" s="10"/>
    </row>
    <row r="44" spans="2:15" x14ac:dyDescent="0.25">
      <c r="B44" s="7"/>
      <c r="C44" s="2"/>
      <c r="D44" s="21"/>
      <c r="E44" s="2"/>
      <c r="F44" s="30" t="s">
        <v>75</v>
      </c>
      <c r="G44" s="29"/>
      <c r="H44" s="60">
        <v>299.00036799999998</v>
      </c>
      <c r="I44" s="32">
        <f t="shared" si="10"/>
        <v>0.16395391889629313</v>
      </c>
      <c r="J44" s="60">
        <v>196.23330900000002</v>
      </c>
      <c r="K44" s="32">
        <f t="shared" si="11"/>
        <v>0.65629788455644988</v>
      </c>
      <c r="L44" s="21"/>
      <c r="M44" s="2"/>
      <c r="N44" s="2"/>
      <c r="O44" s="10"/>
    </row>
    <row r="45" spans="2:15" x14ac:dyDescent="0.25">
      <c r="B45" s="7"/>
      <c r="C45" s="2"/>
      <c r="D45" s="21"/>
      <c r="E45" s="2"/>
      <c r="F45" s="30" t="s">
        <v>116</v>
      </c>
      <c r="G45" s="29"/>
      <c r="H45" s="60">
        <v>91.723108999999994</v>
      </c>
      <c r="I45" s="32">
        <f t="shared" si="10"/>
        <v>5.0295467107591835E-2</v>
      </c>
      <c r="J45" s="60">
        <v>48.231942000000004</v>
      </c>
      <c r="K45" s="32">
        <f t="shared" si="11"/>
        <v>0.5258428603853802</v>
      </c>
      <c r="L45" s="21"/>
      <c r="M45" s="2"/>
      <c r="N45" s="2"/>
      <c r="O45" s="10"/>
    </row>
    <row r="46" spans="2:15" x14ac:dyDescent="0.25">
      <c r="B46" s="7"/>
      <c r="C46" s="2"/>
      <c r="D46" s="21"/>
      <c r="E46" s="2"/>
      <c r="F46" s="30" t="s">
        <v>80</v>
      </c>
      <c r="G46" s="29"/>
      <c r="H46" s="60">
        <v>64.927812000000003</v>
      </c>
      <c r="I46" s="32">
        <f t="shared" si="10"/>
        <v>3.5602528832880127E-2</v>
      </c>
      <c r="J46" s="60">
        <v>36.192509999999999</v>
      </c>
      <c r="K46" s="32">
        <f t="shared" si="11"/>
        <v>0.55742691591085802</v>
      </c>
      <c r="L46" s="21"/>
      <c r="M46" s="2"/>
      <c r="N46" s="2"/>
      <c r="O46" s="10"/>
    </row>
    <row r="47" spans="2:15" x14ac:dyDescent="0.25">
      <c r="B47" s="7"/>
      <c r="C47" s="2"/>
      <c r="D47" s="21"/>
      <c r="E47" s="2"/>
      <c r="F47" s="30" t="s">
        <v>84</v>
      </c>
      <c r="G47" s="29"/>
      <c r="H47" s="60">
        <v>49.228446000000005</v>
      </c>
      <c r="I47" s="32">
        <f t="shared" si="10"/>
        <v>2.6993935481960836E-2</v>
      </c>
      <c r="J47" s="60">
        <v>30.537143999999998</v>
      </c>
      <c r="K47" s="32">
        <f t="shared" si="11"/>
        <v>0.62031501055304472</v>
      </c>
      <c r="L47" s="21"/>
      <c r="M47" s="2"/>
      <c r="N47" s="2"/>
      <c r="O47" s="10"/>
    </row>
    <row r="48" spans="2:15" x14ac:dyDescent="0.25">
      <c r="B48" s="7"/>
      <c r="C48" s="2"/>
      <c r="D48" s="21"/>
      <c r="E48" s="2"/>
      <c r="F48" s="30" t="s">
        <v>62</v>
      </c>
      <c r="G48" s="29"/>
      <c r="H48" s="60">
        <v>144.49674899999997</v>
      </c>
      <c r="I48" s="32">
        <f t="shared" si="10"/>
        <v>7.9233374944622209E-2</v>
      </c>
      <c r="J48" s="60">
        <v>97.196066999999999</v>
      </c>
      <c r="K48" s="32">
        <f t="shared" si="11"/>
        <v>0.67265227538095007</v>
      </c>
      <c r="L48" s="21"/>
      <c r="M48" s="2"/>
      <c r="N48" s="2"/>
      <c r="O48" s="10"/>
    </row>
    <row r="49" spans="2:15" x14ac:dyDescent="0.25">
      <c r="B49" s="7"/>
      <c r="C49" s="2"/>
      <c r="D49" s="21"/>
      <c r="E49" s="2"/>
      <c r="F49" s="40" t="s">
        <v>0</v>
      </c>
      <c r="G49" s="47"/>
      <c r="H49" s="61">
        <f>SUM(H41:H48)</f>
        <v>1823.685399</v>
      </c>
      <c r="I49" s="43">
        <f>SUM(I41:I48)</f>
        <v>0.99999999999999989</v>
      </c>
      <c r="J49" s="61">
        <f>SUM(J41:J48)</f>
        <v>1350.7648610000001</v>
      </c>
      <c r="K49" s="43">
        <f t="shared" si="11"/>
        <v>0.74067866186825793</v>
      </c>
      <c r="L49" s="21"/>
      <c r="M49" s="2"/>
      <c r="N49" s="2"/>
      <c r="O49" s="10"/>
    </row>
    <row r="50" spans="2:15" x14ac:dyDescent="0.25">
      <c r="B50" s="7"/>
      <c r="C50" s="2"/>
      <c r="E50" s="21"/>
      <c r="F50" s="113" t="s">
        <v>108</v>
      </c>
      <c r="G50" s="113"/>
      <c r="H50" s="113"/>
      <c r="I50" s="113"/>
      <c r="J50" s="113"/>
      <c r="K50" s="113"/>
      <c r="L50" s="21"/>
      <c r="N50" s="2"/>
      <c r="O50" s="10"/>
    </row>
    <row r="51" spans="2:15" x14ac:dyDescent="0.25">
      <c r="B51" s="7"/>
      <c r="C51" s="2"/>
      <c r="E51" s="21"/>
      <c r="M51" s="2"/>
      <c r="N51" s="2"/>
      <c r="O51" s="10"/>
    </row>
    <row r="52" spans="2:15" x14ac:dyDescent="0.25">
      <c r="B52" s="7"/>
      <c r="C52" s="115" t="str">
        <f>+CONCATENATE("Al 19 de diciembre figuran ",J58," proyectos que no cuentan con ningún avance en ejecución del gasto, mientras que ",J59," (",FIXED(K59*100,1),"% de proyectos) no superan el 50,0% de ejecución, ",J60," proyectos (",FIXED(K60*100,1),"%) tienen un nivel de ejecución mayor al 50,0% pero no culminan y ",J61," proyectos por S/ ",FIXED(I61,1)," millones se han ejecutado al 100,0%.")</f>
        <v>Al 19 de diciembre figuran 502 proyectos que no cuentan con ningún avance en ejecución del gasto, mientras que 273 (10.4% de proyectos) no superan el 50,0% de ejecución, 1202 proyectos (45.7%) tienen un nivel de ejecución mayor al 50,0% pero no culminan y 654 proyectos por S/ 84.5 millones se han ejecutado al 100,0%.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0"/>
    </row>
    <row r="53" spans="2:15" x14ac:dyDescent="0.25">
      <c r="B53" s="7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0"/>
    </row>
    <row r="54" spans="2:15" x14ac:dyDescent="0.25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0"/>
    </row>
    <row r="55" spans="2:15" x14ac:dyDescent="0.25">
      <c r="B55" s="7"/>
      <c r="C55" s="2"/>
      <c r="D55" s="2"/>
      <c r="E55" s="116" t="s">
        <v>42</v>
      </c>
      <c r="F55" s="116"/>
      <c r="G55" s="116"/>
      <c r="H55" s="116"/>
      <c r="I55" s="116"/>
      <c r="J55" s="116"/>
      <c r="K55" s="116"/>
      <c r="L55" s="116"/>
      <c r="M55" s="2"/>
      <c r="N55" s="2"/>
      <c r="O55" s="10"/>
    </row>
    <row r="56" spans="2:15" x14ac:dyDescent="0.25">
      <c r="B56" s="7"/>
      <c r="C56" s="2"/>
      <c r="D56" s="2"/>
      <c r="E56" s="21"/>
      <c r="F56" s="117" t="s">
        <v>36</v>
      </c>
      <c r="G56" s="117"/>
      <c r="H56" s="117"/>
      <c r="I56" s="117"/>
      <c r="J56" s="117"/>
      <c r="K56" s="117"/>
      <c r="L56" s="21"/>
      <c r="M56" s="2"/>
      <c r="N56" s="2"/>
      <c r="O56" s="10"/>
    </row>
    <row r="57" spans="2:15" x14ac:dyDescent="0.25">
      <c r="B57" s="7"/>
      <c r="C57" s="2"/>
      <c r="D57" s="2"/>
      <c r="E57" s="2"/>
      <c r="F57" s="49" t="s">
        <v>27</v>
      </c>
      <c r="G57" s="50" t="s">
        <v>18</v>
      </c>
      <c r="H57" s="50" t="s">
        <v>20</v>
      </c>
      <c r="I57" s="50" t="s">
        <v>7</v>
      </c>
      <c r="J57" s="50" t="s">
        <v>26</v>
      </c>
      <c r="K57" s="50" t="s">
        <v>3</v>
      </c>
      <c r="L57" s="2"/>
      <c r="M57" s="86" t="s">
        <v>47</v>
      </c>
      <c r="N57" s="2"/>
      <c r="O57" s="10"/>
    </row>
    <row r="58" spans="2:15" x14ac:dyDescent="0.25">
      <c r="B58" s="7"/>
      <c r="C58" s="2"/>
      <c r="D58" s="2"/>
      <c r="E58" s="2"/>
      <c r="F58" s="44" t="s">
        <v>28</v>
      </c>
      <c r="G58" s="32">
        <f>+I58/H58</f>
        <v>0</v>
      </c>
      <c r="H58" s="60">
        <f>+H107+H156+H205</f>
        <v>104.05104700000001</v>
      </c>
      <c r="I58" s="60">
        <f t="shared" ref="I58:J58" si="12">+I107+I156+I205</f>
        <v>0</v>
      </c>
      <c r="J58" s="63">
        <f t="shared" si="12"/>
        <v>502</v>
      </c>
      <c r="K58" s="32">
        <f>+J58/J$62</f>
        <v>0.19080197643481567</v>
      </c>
      <c r="L58" s="2"/>
      <c r="M58" s="82">
        <f>SUM(J59:J61)</f>
        <v>2129</v>
      </c>
      <c r="N58" s="2"/>
      <c r="O58" s="10"/>
    </row>
    <row r="59" spans="2:15" x14ac:dyDescent="0.25">
      <c r="B59" s="7"/>
      <c r="C59" s="2"/>
      <c r="D59" s="2"/>
      <c r="E59" s="2"/>
      <c r="F59" s="44" t="s">
        <v>29</v>
      </c>
      <c r="G59" s="32">
        <f t="shared" ref="G59:G62" si="13">+I59/H59</f>
        <v>0.24302027965131881</v>
      </c>
      <c r="H59" s="60">
        <f t="shared" ref="H59:J61" si="14">+H108+H157+H206</f>
        <v>311.13187799999997</v>
      </c>
      <c r="I59" s="60">
        <f t="shared" si="14"/>
        <v>75.611356000000001</v>
      </c>
      <c r="J59" s="63">
        <f t="shared" si="14"/>
        <v>273</v>
      </c>
      <c r="K59" s="32">
        <f t="shared" ref="K59:K61" si="15">+J59/J$62</f>
        <v>0.10376282782212087</v>
      </c>
      <c r="L59" s="2"/>
      <c r="M59" s="2"/>
      <c r="N59" s="2"/>
      <c r="O59" s="10"/>
    </row>
    <row r="60" spans="2:15" x14ac:dyDescent="0.25">
      <c r="B60" s="7"/>
      <c r="C60" s="2"/>
      <c r="D60" s="2"/>
      <c r="E60" s="2"/>
      <c r="F60" s="44" t="s">
        <v>30</v>
      </c>
      <c r="G60" s="32">
        <f t="shared" si="13"/>
        <v>0.89928054710957717</v>
      </c>
      <c r="H60" s="60">
        <f t="shared" si="14"/>
        <v>1323.9641019999995</v>
      </c>
      <c r="I60" s="60">
        <f t="shared" si="14"/>
        <v>1190.6151619999996</v>
      </c>
      <c r="J60" s="63">
        <f t="shared" si="14"/>
        <v>1202</v>
      </c>
      <c r="K60" s="32">
        <f t="shared" si="15"/>
        <v>0.45686050931204863</v>
      </c>
      <c r="L60" s="2"/>
      <c r="M60" s="2"/>
      <c r="N60" s="2"/>
      <c r="O60" s="10"/>
    </row>
    <row r="61" spans="2:15" x14ac:dyDescent="0.25">
      <c r="B61" s="7"/>
      <c r="C61" s="2"/>
      <c r="D61" s="2"/>
      <c r="E61" s="2"/>
      <c r="F61" s="44" t="s">
        <v>31</v>
      </c>
      <c r="G61" s="32">
        <f t="shared" si="13"/>
        <v>1</v>
      </c>
      <c r="H61" s="60">
        <f t="shared" si="14"/>
        <v>84.538371999999939</v>
      </c>
      <c r="I61" s="60">
        <f t="shared" si="14"/>
        <v>84.538371999999939</v>
      </c>
      <c r="J61" s="63">
        <f t="shared" si="14"/>
        <v>654</v>
      </c>
      <c r="K61" s="32">
        <f t="shared" si="15"/>
        <v>0.24857468643101482</v>
      </c>
      <c r="L61" s="2"/>
      <c r="M61" s="2"/>
      <c r="N61" s="2"/>
      <c r="O61" s="10"/>
    </row>
    <row r="62" spans="2:15" x14ac:dyDescent="0.25">
      <c r="B62" s="7"/>
      <c r="C62" s="2"/>
      <c r="D62" s="2"/>
      <c r="E62" s="2"/>
      <c r="F62" s="45" t="s">
        <v>0</v>
      </c>
      <c r="G62" s="43">
        <f t="shared" si="13"/>
        <v>0.74067867777012331</v>
      </c>
      <c r="H62" s="61">
        <f t="shared" ref="H62:J62" si="16">SUM(H58:H61)</f>
        <v>1823.6853989999995</v>
      </c>
      <c r="I62" s="61">
        <f t="shared" si="16"/>
        <v>1350.7648899999995</v>
      </c>
      <c r="J62" s="64">
        <f t="shared" si="16"/>
        <v>2631</v>
      </c>
      <c r="K62" s="43">
        <f>SUM(K58:K61)</f>
        <v>1</v>
      </c>
      <c r="L62" s="2"/>
      <c r="M62" s="2"/>
      <c r="N62" s="2"/>
      <c r="O62" s="10"/>
    </row>
    <row r="63" spans="2:15" x14ac:dyDescent="0.25">
      <c r="B63" s="7"/>
      <c r="C63" s="2"/>
      <c r="E63" s="21"/>
      <c r="F63" s="113" t="s">
        <v>109</v>
      </c>
      <c r="G63" s="113"/>
      <c r="H63" s="113"/>
      <c r="I63" s="113"/>
      <c r="J63" s="113"/>
      <c r="K63" s="113"/>
      <c r="L63" s="21"/>
      <c r="N63" s="2"/>
      <c r="O63" s="10"/>
    </row>
    <row r="64" spans="2:15" x14ac:dyDescent="0.25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0"/>
    </row>
    <row r="65" spans="2:15" x14ac:dyDescent="0.25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8" spans="2:15" x14ac:dyDescent="0.2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2:15" x14ac:dyDescent="0.25">
      <c r="B69" s="7"/>
      <c r="C69" s="114" t="s">
        <v>19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8"/>
    </row>
    <row r="70" spans="2:15" ht="15" customHeight="1" x14ac:dyDescent="0.25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/>
    </row>
    <row r="71" spans="2:15" x14ac:dyDescent="0.25">
      <c r="B71" s="7"/>
      <c r="C71" s="132" t="str">
        <f>+CONCATENATE("Los proyectos del Gobierno Nacional en la región tienen una ejecución del ",FIXED(K81*100,1),"%, equivalente a S/ ",FIXED(J81,1)," millones de soles.")</f>
        <v>Los proyectos del Gobierno Nacional en la región tienen una ejecución del 61.2%, equivalente a S/ 89.1 millones de soles.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9"/>
    </row>
    <row r="72" spans="2:15" x14ac:dyDescent="0.25">
      <c r="B72" s="7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0"/>
    </row>
    <row r="73" spans="2:15" x14ac:dyDescent="0.25">
      <c r="B73" s="7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"/>
      <c r="N73" s="2"/>
      <c r="O73" s="10"/>
    </row>
    <row r="74" spans="2:15" x14ac:dyDescent="0.25">
      <c r="B74" s="7"/>
      <c r="C74" s="2"/>
      <c r="D74" s="2"/>
      <c r="E74" s="129" t="s">
        <v>24</v>
      </c>
      <c r="F74" s="129"/>
      <c r="G74" s="129"/>
      <c r="H74" s="129"/>
      <c r="I74" s="129"/>
      <c r="J74" s="129"/>
      <c r="K74" s="129"/>
      <c r="L74" s="129"/>
      <c r="M74" s="2"/>
      <c r="N74" s="2"/>
      <c r="O74" s="10"/>
    </row>
    <row r="75" spans="2:15" x14ac:dyDescent="0.25">
      <c r="B75" s="7"/>
      <c r="C75" s="2"/>
      <c r="D75" s="2"/>
      <c r="E75" s="21"/>
      <c r="F75" s="117" t="s">
        <v>1</v>
      </c>
      <c r="G75" s="117"/>
      <c r="H75" s="117"/>
      <c r="I75" s="117"/>
      <c r="J75" s="117"/>
      <c r="K75" s="117"/>
      <c r="L75" s="21"/>
      <c r="M75" s="2"/>
      <c r="N75" s="2"/>
      <c r="O75" s="10"/>
    </row>
    <row r="76" spans="2:15" x14ac:dyDescent="0.25">
      <c r="B76" s="7"/>
      <c r="C76" s="2"/>
      <c r="D76" s="2"/>
      <c r="E76" s="21"/>
      <c r="F76" s="120" t="s">
        <v>34</v>
      </c>
      <c r="G76" s="120"/>
      <c r="H76" s="50" t="s">
        <v>6</v>
      </c>
      <c r="I76" s="50" t="s">
        <v>16</v>
      </c>
      <c r="J76" s="50" t="s">
        <v>17</v>
      </c>
      <c r="K76" s="50" t="s">
        <v>18</v>
      </c>
      <c r="L76" s="21"/>
      <c r="M76" s="2"/>
      <c r="N76" s="2"/>
      <c r="O76" s="10"/>
    </row>
    <row r="77" spans="2:15" x14ac:dyDescent="0.25">
      <c r="B77" s="7"/>
      <c r="C77" s="2"/>
      <c r="D77" s="2"/>
      <c r="E77" s="21"/>
      <c r="F77" s="30" t="s">
        <v>13</v>
      </c>
      <c r="G77" s="31"/>
      <c r="H77" s="33">
        <v>100.69098600000001</v>
      </c>
      <c r="I77" s="32">
        <f>+H77/$H$81</f>
        <v>0.69087689966301413</v>
      </c>
      <c r="J77" s="34">
        <v>74.820734000000016</v>
      </c>
      <c r="K77" s="32">
        <f>+J77/H77</f>
        <v>0.74307281090682742</v>
      </c>
      <c r="L77" s="21"/>
      <c r="M77" s="2"/>
      <c r="N77" s="2"/>
      <c r="O77" s="10"/>
    </row>
    <row r="78" spans="2:15" x14ac:dyDescent="0.25">
      <c r="B78" s="7"/>
      <c r="C78" s="2"/>
      <c r="D78" s="2"/>
      <c r="E78" s="21"/>
      <c r="F78" s="30" t="s">
        <v>14</v>
      </c>
      <c r="G78" s="31"/>
      <c r="H78" s="34">
        <v>30.299300999999996</v>
      </c>
      <c r="I78" s="32">
        <f>+H78/$H$81</f>
        <v>0.20789435051153893</v>
      </c>
      <c r="J78" s="34">
        <v>13.233991000000001</v>
      </c>
      <c r="K78" s="32">
        <f t="shared" ref="K78:K81" si="17">+J78/H78</f>
        <v>0.43677545564499998</v>
      </c>
      <c r="L78" s="21"/>
      <c r="M78" s="2"/>
      <c r="N78" s="2"/>
      <c r="O78" s="10"/>
    </row>
    <row r="79" spans="2:15" x14ac:dyDescent="0.25">
      <c r="B79" s="7"/>
      <c r="C79" s="2"/>
      <c r="D79" s="2"/>
      <c r="E79" s="21"/>
      <c r="F79" s="30" t="s">
        <v>25</v>
      </c>
      <c r="G79" s="31"/>
      <c r="H79" s="34">
        <v>13.736297</v>
      </c>
      <c r="I79" s="32">
        <f>+H79/$H$81</f>
        <v>9.4249650948997177E-2</v>
      </c>
      <c r="J79" s="34">
        <v>0.47757500000000003</v>
      </c>
      <c r="K79" s="32">
        <f t="shared" si="17"/>
        <v>3.4767375807322747E-2</v>
      </c>
      <c r="L79" s="21"/>
      <c r="M79" s="2"/>
      <c r="N79" s="2"/>
      <c r="O79" s="10"/>
    </row>
    <row r="80" spans="2:15" x14ac:dyDescent="0.25">
      <c r="B80" s="7"/>
      <c r="C80" s="2"/>
      <c r="D80" s="2"/>
      <c r="E80" s="21"/>
      <c r="F80" s="30" t="s">
        <v>15</v>
      </c>
      <c r="G80" s="31"/>
      <c r="H80" s="34">
        <v>1.0171600000000001</v>
      </c>
      <c r="I80" s="32">
        <f>+H80/$H$81</f>
        <v>6.9790988764498879E-3</v>
      </c>
      <c r="J80" s="34">
        <v>0.61702400000000002</v>
      </c>
      <c r="K80" s="32">
        <f t="shared" si="17"/>
        <v>0.60661449526131583</v>
      </c>
      <c r="L80" s="21"/>
      <c r="M80" s="2"/>
      <c r="N80" s="2"/>
      <c r="O80" s="10"/>
    </row>
    <row r="81" spans="2:15" x14ac:dyDescent="0.25">
      <c r="B81" s="7"/>
      <c r="C81" s="2"/>
      <c r="D81" s="2"/>
      <c r="E81" s="21"/>
      <c r="F81" s="40" t="s">
        <v>0</v>
      </c>
      <c r="G81" s="41"/>
      <c r="H81" s="42">
        <f>SUM(H77:H80)</f>
        <v>145.74374399999999</v>
      </c>
      <c r="I81" s="43">
        <f>+H81/$H$81</f>
        <v>1</v>
      </c>
      <c r="J81" s="42">
        <f>SUM(J77:J80)</f>
        <v>89.149324000000021</v>
      </c>
      <c r="K81" s="43">
        <f t="shared" si="17"/>
        <v>0.61168542507045809</v>
      </c>
      <c r="L81" s="21"/>
      <c r="M81" s="2"/>
      <c r="N81" s="2"/>
      <c r="O81" s="10"/>
    </row>
    <row r="82" spans="2:15" x14ac:dyDescent="0.25">
      <c r="B82" s="7"/>
      <c r="C82" s="2"/>
      <c r="E82" s="21"/>
      <c r="F82" s="113" t="s">
        <v>110</v>
      </c>
      <c r="G82" s="113"/>
      <c r="H82" s="113"/>
      <c r="I82" s="113"/>
      <c r="J82" s="113"/>
      <c r="K82" s="113"/>
      <c r="L82" s="21"/>
      <c r="N82" s="2"/>
      <c r="O82" s="10"/>
    </row>
    <row r="83" spans="2:15" x14ac:dyDescent="0.25">
      <c r="B83" s="7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"/>
      <c r="N83" s="2"/>
      <c r="O83" s="10"/>
    </row>
    <row r="84" spans="2:15" ht="15" customHeight="1" x14ac:dyDescent="0.25">
      <c r="B84" s="7"/>
      <c r="C84" s="132" t="str">
        <f>+CONCATENATE("El sector ", F90," cuenta con el mayor presupuesto del GN en esta región equivalente a ",  FIXED(I90*100,1),"% del presupuesto total, con un avance de ", FIXED(K90*100,1),"%.  El sector de ",   F91," es el segundo sector con mayor presupuesto equivalente al ", FIXED(I91*100,1),"% del total y con un avance del ",FIXED(K91*100,1),"%, en tanto el sector ",  F92, " tiene una ejecución del ", FIXED(K92*100,1),"%.")</f>
        <v>El sector TRANSPORTE cuenta con el mayor presupuesto del GN en esta región equivalente a 42.8% del presupuesto total, con un avance de 76.4%.  El sector de AGROPECUARIA es el segundo sector con mayor presupuesto equivalente al 15.9% del total y con un avance del 83.0%, en tanto el sector EDUCACION tiene una ejecución del 55.7%.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0"/>
    </row>
    <row r="85" spans="2:15" x14ac:dyDescent="0.25">
      <c r="B85" s="7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0"/>
    </row>
    <row r="86" spans="2:15" x14ac:dyDescent="0.25">
      <c r="B86" s="7"/>
      <c r="C86" s="2"/>
      <c r="D86" s="21"/>
      <c r="E86" s="21"/>
      <c r="F86" s="21"/>
      <c r="G86" s="21"/>
      <c r="H86" s="35"/>
      <c r="I86" s="2"/>
      <c r="J86" s="2"/>
      <c r="K86" s="2"/>
      <c r="L86" s="2"/>
      <c r="M86" s="2"/>
      <c r="N86" s="2"/>
      <c r="O86" s="10"/>
    </row>
    <row r="87" spans="2:15" x14ac:dyDescent="0.25">
      <c r="B87" s="7"/>
      <c r="C87" s="2"/>
      <c r="D87" s="21"/>
      <c r="E87" s="116" t="s">
        <v>23</v>
      </c>
      <c r="F87" s="116"/>
      <c r="G87" s="116"/>
      <c r="H87" s="116"/>
      <c r="I87" s="116"/>
      <c r="J87" s="116"/>
      <c r="K87" s="116"/>
      <c r="L87" s="116"/>
      <c r="M87" s="2"/>
      <c r="N87" s="2"/>
      <c r="O87" s="10"/>
    </row>
    <row r="88" spans="2:15" x14ac:dyDescent="0.25">
      <c r="B88" s="7"/>
      <c r="C88" s="2"/>
      <c r="D88" s="21"/>
      <c r="E88" s="21"/>
      <c r="F88" s="117" t="s">
        <v>1</v>
      </c>
      <c r="G88" s="117"/>
      <c r="H88" s="117"/>
      <c r="I88" s="117"/>
      <c r="J88" s="117"/>
      <c r="K88" s="117"/>
      <c r="L88" s="21"/>
      <c r="M88" s="2"/>
      <c r="N88" s="2"/>
      <c r="O88" s="10"/>
    </row>
    <row r="89" spans="2:15" x14ac:dyDescent="0.25">
      <c r="B89" s="7"/>
      <c r="C89" s="2"/>
      <c r="D89" s="21"/>
      <c r="E89" s="2"/>
      <c r="F89" s="118" t="s">
        <v>22</v>
      </c>
      <c r="G89" s="119"/>
      <c r="H89" s="51" t="s">
        <v>20</v>
      </c>
      <c r="I89" s="51" t="s">
        <v>3</v>
      </c>
      <c r="J89" s="50" t="s">
        <v>21</v>
      </c>
      <c r="K89" s="50" t="s">
        <v>18</v>
      </c>
      <c r="L89" s="21"/>
      <c r="M89" s="2"/>
      <c r="N89" s="2"/>
      <c r="O89" s="10"/>
    </row>
    <row r="90" spans="2:15" x14ac:dyDescent="0.25">
      <c r="B90" s="7"/>
      <c r="C90" s="2"/>
      <c r="D90" s="21"/>
      <c r="E90" s="2"/>
      <c r="F90" s="30" t="s">
        <v>73</v>
      </c>
      <c r="G90" s="29"/>
      <c r="H90" s="34">
        <v>62.402009</v>
      </c>
      <c r="I90" s="32">
        <f t="shared" ref="I90:I97" si="18">+H90/$H$98</f>
        <v>0.42816252202221455</v>
      </c>
      <c r="J90" s="34">
        <v>47.705323999999997</v>
      </c>
      <c r="K90" s="32">
        <f>+J90/H90</f>
        <v>0.76448378448841281</v>
      </c>
      <c r="L90" s="21"/>
      <c r="M90" s="2"/>
      <c r="N90" s="2"/>
      <c r="O90" s="10"/>
    </row>
    <row r="91" spans="2:15" x14ac:dyDescent="0.25">
      <c r="B91" s="7"/>
      <c r="C91" s="2"/>
      <c r="D91" s="21"/>
      <c r="E91" s="2"/>
      <c r="F91" s="30" t="s">
        <v>74</v>
      </c>
      <c r="G91" s="29"/>
      <c r="H91" s="34">
        <v>23.203987999999999</v>
      </c>
      <c r="I91" s="32">
        <f t="shared" si="18"/>
        <v>0.15921086808364138</v>
      </c>
      <c r="J91" s="34">
        <v>19.251701000000001</v>
      </c>
      <c r="K91" s="32">
        <f t="shared" ref="K91:K98" si="19">+J91/H91</f>
        <v>0.82967208050616137</v>
      </c>
      <c r="L91" s="21"/>
      <c r="M91" s="2"/>
      <c r="N91" s="2"/>
      <c r="O91" s="10"/>
    </row>
    <row r="92" spans="2:15" x14ac:dyDescent="0.25">
      <c r="B92" s="7"/>
      <c r="C92" s="2"/>
      <c r="D92" s="21"/>
      <c r="E92" s="2"/>
      <c r="F92" s="30" t="s">
        <v>75</v>
      </c>
      <c r="G92" s="29"/>
      <c r="H92" s="34">
        <v>18.414152999999999</v>
      </c>
      <c r="I92" s="32">
        <f t="shared" si="18"/>
        <v>0.12634609551405512</v>
      </c>
      <c r="J92" s="34">
        <v>10.250149</v>
      </c>
      <c r="K92" s="32">
        <f t="shared" si="19"/>
        <v>0.55664515223697775</v>
      </c>
      <c r="L92" s="21"/>
      <c r="M92" s="2"/>
      <c r="N92" s="2"/>
      <c r="O92" s="10"/>
    </row>
    <row r="93" spans="2:15" x14ac:dyDescent="0.25">
      <c r="B93" s="7"/>
      <c r="C93" s="2"/>
      <c r="D93" s="21"/>
      <c r="E93" s="2"/>
      <c r="F93" s="30" t="s">
        <v>84</v>
      </c>
      <c r="G93" s="29"/>
      <c r="H93" s="34">
        <v>11.656632</v>
      </c>
      <c r="I93" s="32">
        <f t="shared" si="18"/>
        <v>7.9980324918783485E-2</v>
      </c>
      <c r="J93" s="34">
        <v>2.8782580000000002</v>
      </c>
      <c r="K93" s="32">
        <f t="shared" si="19"/>
        <v>0.24692020816990706</v>
      </c>
      <c r="L93" s="21"/>
      <c r="M93" s="2"/>
      <c r="N93" s="2"/>
      <c r="O93" s="10"/>
    </row>
    <row r="94" spans="2:15" x14ac:dyDescent="0.25">
      <c r="B94" s="7"/>
      <c r="C94" s="2"/>
      <c r="D94" s="21"/>
      <c r="E94" s="2"/>
      <c r="F94" s="30" t="s">
        <v>77</v>
      </c>
      <c r="G94" s="29"/>
      <c r="H94" s="34">
        <v>9.7554400000000001</v>
      </c>
      <c r="I94" s="32">
        <f t="shared" si="18"/>
        <v>6.6935566030196125E-2</v>
      </c>
      <c r="J94" s="34">
        <v>0</v>
      </c>
      <c r="K94" s="32">
        <f t="shared" si="19"/>
        <v>0</v>
      </c>
      <c r="L94" s="21"/>
      <c r="M94" s="2"/>
      <c r="N94" s="2"/>
      <c r="O94" s="10"/>
    </row>
    <row r="95" spans="2:15" x14ac:dyDescent="0.25">
      <c r="B95" s="7"/>
      <c r="C95" s="2"/>
      <c r="D95" s="21"/>
      <c r="E95" s="2"/>
      <c r="F95" s="30" t="s">
        <v>79</v>
      </c>
      <c r="G95" s="29"/>
      <c r="H95" s="34">
        <v>8.4160430000000002</v>
      </c>
      <c r="I95" s="32">
        <f t="shared" si="18"/>
        <v>5.7745483744400035E-2</v>
      </c>
      <c r="J95" s="34">
        <v>5.7536630000000004</v>
      </c>
      <c r="K95" s="32">
        <f t="shared" si="19"/>
        <v>0.68365418285053914</v>
      </c>
      <c r="L95" s="21"/>
      <c r="M95" s="2"/>
      <c r="N95" s="2"/>
      <c r="O95" s="10"/>
    </row>
    <row r="96" spans="2:15" x14ac:dyDescent="0.25">
      <c r="B96" s="7"/>
      <c r="C96" s="2"/>
      <c r="D96" s="21"/>
      <c r="E96" s="2"/>
      <c r="F96" s="30" t="s">
        <v>86</v>
      </c>
      <c r="G96" s="29"/>
      <c r="H96" s="34">
        <v>5.6905609999999998</v>
      </c>
      <c r="I96" s="32">
        <f t="shared" si="18"/>
        <v>3.9044976091735371E-2</v>
      </c>
      <c r="J96" s="34">
        <v>1.6599870000000001</v>
      </c>
      <c r="K96" s="32">
        <f t="shared" si="19"/>
        <v>0.29170884909238304</v>
      </c>
      <c r="L96" s="21"/>
      <c r="M96" s="2"/>
      <c r="N96" s="2"/>
      <c r="O96" s="10"/>
    </row>
    <row r="97" spans="2:15" x14ac:dyDescent="0.25">
      <c r="B97" s="7"/>
      <c r="C97" s="2"/>
      <c r="D97" s="21"/>
      <c r="E97" s="2"/>
      <c r="F97" s="30" t="s">
        <v>62</v>
      </c>
      <c r="G97" s="29"/>
      <c r="H97" s="34">
        <v>6.2049180000000002</v>
      </c>
      <c r="I97" s="32">
        <f t="shared" si="18"/>
        <v>4.2574163594973929E-2</v>
      </c>
      <c r="J97" s="34">
        <v>1.6502420000000002</v>
      </c>
      <c r="K97" s="32">
        <f t="shared" si="19"/>
        <v>0.26595710048061877</v>
      </c>
      <c r="L97" s="21"/>
      <c r="M97" s="2"/>
      <c r="N97" s="2"/>
      <c r="O97" s="10"/>
    </row>
    <row r="98" spans="2:15" x14ac:dyDescent="0.25">
      <c r="B98" s="7"/>
      <c r="C98" s="2"/>
      <c r="D98" s="21"/>
      <c r="E98" s="2"/>
      <c r="F98" s="40" t="s">
        <v>0</v>
      </c>
      <c r="G98" s="47"/>
      <c r="H98" s="42">
        <f>SUM(H90:H97)</f>
        <v>145.74374399999999</v>
      </c>
      <c r="I98" s="43">
        <f>SUM(I90:I97)</f>
        <v>1.0000000000000002</v>
      </c>
      <c r="J98" s="42">
        <f>SUM(J90:J97)</f>
        <v>89.149324000000021</v>
      </c>
      <c r="K98" s="43">
        <f t="shared" si="19"/>
        <v>0.61168542507045809</v>
      </c>
      <c r="L98" s="21"/>
      <c r="M98" s="2"/>
      <c r="N98" s="2"/>
      <c r="O98" s="10"/>
    </row>
    <row r="99" spans="2:15" x14ac:dyDescent="0.25">
      <c r="B99" s="7"/>
      <c r="C99" s="2"/>
      <c r="E99" s="21"/>
      <c r="F99" s="113" t="s">
        <v>111</v>
      </c>
      <c r="G99" s="113"/>
      <c r="H99" s="113"/>
      <c r="I99" s="113"/>
      <c r="J99" s="113"/>
      <c r="K99" s="113"/>
      <c r="L99" s="21"/>
      <c r="N99" s="2"/>
      <c r="O99" s="10"/>
    </row>
    <row r="100" spans="2:15" x14ac:dyDescent="0.25">
      <c r="B100" s="7"/>
      <c r="C100" s="2"/>
      <c r="D100" s="21"/>
      <c r="E100" s="21"/>
      <c r="F100" s="36"/>
      <c r="G100" s="36"/>
      <c r="H100" s="21"/>
      <c r="I100" s="21"/>
      <c r="J100" s="21"/>
      <c r="K100" s="21"/>
      <c r="L100" s="21"/>
      <c r="M100" s="2"/>
      <c r="N100" s="2"/>
      <c r="O100" s="10"/>
    </row>
    <row r="101" spans="2:15" ht="15" customHeight="1" x14ac:dyDescent="0.25">
      <c r="B101" s="7"/>
      <c r="C101" s="132" t="str">
        <f>+CONCATENATE("Al 19 de diciembre figuran ",J107," proyectos que no cuentan con ningún avance en ejecución del gasto, mientras que ",J108," (",FIXED(K108*100,1),"% de proyectos) no superan el 50,0% de ejecución, ",J109," proyectos (",FIXED(K109*100,1),"%) tienen un nivel de ejecución mayor al 50,0% pero no culminan y solo ",J110," proyectos por S/ ",FIXED(I110,1)," millones se han ejecutado al 100,0%.")</f>
        <v>Al 19 de diciembre figuran 55 proyectos que no cuentan con ningún avance en ejecución del gasto, mientras que 36 (23.2% de proyectos) no superan el 50,0% de ejecución, 49 proyectos (31.6%) tienen un nivel de ejecución mayor al 50,0% pero no culminan y solo 15 proyectos por S/ 4.0 millones se han ejecutado al 100,0%.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0"/>
    </row>
    <row r="102" spans="2:15" x14ac:dyDescent="0.25">
      <c r="B102" s="7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0"/>
    </row>
    <row r="103" spans="2:15" x14ac:dyDescent="0.25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0"/>
    </row>
    <row r="104" spans="2:15" x14ac:dyDescent="0.25">
      <c r="B104" s="7"/>
      <c r="C104" s="2"/>
      <c r="D104" s="2"/>
      <c r="E104" s="116" t="s">
        <v>35</v>
      </c>
      <c r="F104" s="116"/>
      <c r="G104" s="116"/>
      <c r="H104" s="116"/>
      <c r="I104" s="116"/>
      <c r="J104" s="116"/>
      <c r="K104" s="116"/>
      <c r="L104" s="116"/>
      <c r="M104" s="2"/>
      <c r="N104" s="2"/>
      <c r="O104" s="10"/>
    </row>
    <row r="105" spans="2:15" x14ac:dyDescent="0.25">
      <c r="B105" s="7"/>
      <c r="C105" s="2"/>
      <c r="D105" s="2"/>
      <c r="E105" s="21"/>
      <c r="F105" s="117" t="s">
        <v>36</v>
      </c>
      <c r="G105" s="117"/>
      <c r="H105" s="117"/>
      <c r="I105" s="117"/>
      <c r="J105" s="117"/>
      <c r="K105" s="117"/>
      <c r="L105" s="21"/>
      <c r="M105" s="2"/>
      <c r="N105" s="2"/>
      <c r="O105" s="10"/>
    </row>
    <row r="106" spans="2:15" x14ac:dyDescent="0.25">
      <c r="B106" s="7"/>
      <c r="C106" s="2"/>
      <c r="D106" s="2"/>
      <c r="E106" s="2"/>
      <c r="F106" s="49" t="s">
        <v>27</v>
      </c>
      <c r="G106" s="50" t="s">
        <v>18</v>
      </c>
      <c r="H106" s="50" t="s">
        <v>20</v>
      </c>
      <c r="I106" s="50" t="s">
        <v>7</v>
      </c>
      <c r="J106" s="50" t="s">
        <v>26</v>
      </c>
      <c r="K106" s="50" t="s">
        <v>3</v>
      </c>
      <c r="L106" s="2"/>
      <c r="M106" s="2"/>
      <c r="N106" s="2"/>
      <c r="O106" s="10"/>
    </row>
    <row r="107" spans="2:15" x14ac:dyDescent="0.25">
      <c r="B107" s="7"/>
      <c r="C107" s="2"/>
      <c r="D107" s="2"/>
      <c r="E107" s="2"/>
      <c r="F107" s="44" t="s">
        <v>28</v>
      </c>
      <c r="G107" s="32">
        <f>+I107/H107</f>
        <v>0</v>
      </c>
      <c r="H107" s="34">
        <v>25.513767000000001</v>
      </c>
      <c r="I107" s="34">
        <v>0</v>
      </c>
      <c r="J107" s="44">
        <v>55</v>
      </c>
      <c r="K107" s="32">
        <f>+J107/$J$111</f>
        <v>0.35483870967741937</v>
      </c>
      <c r="L107" s="2"/>
      <c r="M107" s="2"/>
      <c r="N107" s="2"/>
      <c r="O107" s="10"/>
    </row>
    <row r="108" spans="2:15" x14ac:dyDescent="0.25">
      <c r="B108" s="7"/>
      <c r="C108" s="2"/>
      <c r="D108" s="2"/>
      <c r="E108" s="2"/>
      <c r="F108" s="44" t="s">
        <v>29</v>
      </c>
      <c r="G108" s="32">
        <f t="shared" ref="G108:G111" si="20">+I108/H108</f>
        <v>0.17710917571750687</v>
      </c>
      <c r="H108" s="34">
        <v>28.878995</v>
      </c>
      <c r="I108" s="34">
        <v>5.1147350000000023</v>
      </c>
      <c r="J108" s="44">
        <v>36</v>
      </c>
      <c r="K108" s="32">
        <f>+J108/$J$111</f>
        <v>0.23225806451612904</v>
      </c>
      <c r="L108" s="2"/>
      <c r="M108" s="2"/>
      <c r="N108" s="2"/>
      <c r="O108" s="10"/>
    </row>
    <row r="109" spans="2:15" x14ac:dyDescent="0.25">
      <c r="B109" s="7"/>
      <c r="C109" s="2"/>
      <c r="D109" s="2"/>
      <c r="E109" s="2"/>
      <c r="F109" s="44" t="s">
        <v>30</v>
      </c>
      <c r="G109" s="32">
        <f t="shared" si="20"/>
        <v>0.91621945086486867</v>
      </c>
      <c r="H109" s="34">
        <v>87.328085999999999</v>
      </c>
      <c r="I109" s="34">
        <v>80.011691000000027</v>
      </c>
      <c r="J109" s="44">
        <v>49</v>
      </c>
      <c r="K109" s="32">
        <f>+J109/$J$111</f>
        <v>0.31612903225806449</v>
      </c>
      <c r="L109" s="2"/>
      <c r="M109" s="2"/>
      <c r="N109" s="2"/>
      <c r="O109" s="10"/>
    </row>
    <row r="110" spans="2:15" x14ac:dyDescent="0.25">
      <c r="B110" s="7"/>
      <c r="C110" s="2"/>
      <c r="D110" s="2"/>
      <c r="E110" s="2"/>
      <c r="F110" s="44" t="s">
        <v>31</v>
      </c>
      <c r="G110" s="32">
        <f t="shared" si="20"/>
        <v>1</v>
      </c>
      <c r="H110" s="34">
        <v>4.0228960000000002</v>
      </c>
      <c r="I110" s="34">
        <v>4.0228960000000002</v>
      </c>
      <c r="J110" s="44">
        <v>15</v>
      </c>
      <c r="K110" s="32">
        <f>+J110/$J$111</f>
        <v>9.6774193548387094E-2</v>
      </c>
      <c r="L110" s="2"/>
      <c r="M110" s="2"/>
      <c r="N110" s="2"/>
      <c r="O110" s="10"/>
    </row>
    <row r="111" spans="2:15" x14ac:dyDescent="0.25">
      <c r="B111" s="7"/>
      <c r="C111" s="2"/>
      <c r="D111" s="2"/>
      <c r="E111" s="2"/>
      <c r="F111" s="45" t="s">
        <v>0</v>
      </c>
      <c r="G111" s="43">
        <f t="shared" si="20"/>
        <v>0.61168541134774213</v>
      </c>
      <c r="H111" s="42">
        <f t="shared" ref="H111:J111" si="21">SUM(H107:H110)</f>
        <v>145.74374399999999</v>
      </c>
      <c r="I111" s="42">
        <f t="shared" si="21"/>
        <v>89.149322000000026</v>
      </c>
      <c r="J111" s="45">
        <f t="shared" si="21"/>
        <v>155</v>
      </c>
      <c r="K111" s="43">
        <f>+J111/$J$111</f>
        <v>1</v>
      </c>
      <c r="L111" s="2"/>
      <c r="M111" s="2"/>
      <c r="N111" s="2"/>
      <c r="O111" s="10"/>
    </row>
    <row r="112" spans="2:15" x14ac:dyDescent="0.25">
      <c r="B112" s="7"/>
      <c r="C112" s="2"/>
      <c r="E112" s="21"/>
      <c r="F112" s="113" t="s">
        <v>112</v>
      </c>
      <c r="G112" s="113"/>
      <c r="H112" s="113"/>
      <c r="I112" s="113"/>
      <c r="J112" s="113"/>
      <c r="K112" s="113"/>
      <c r="L112" s="21"/>
      <c r="N112" s="2"/>
      <c r="O112" s="10"/>
    </row>
    <row r="113" spans="2:15" x14ac:dyDescent="0.25"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0"/>
    </row>
    <row r="114" spans="2:15" x14ac:dyDescent="0.25"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7" spans="2:15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</row>
    <row r="118" spans="2:15" x14ac:dyDescent="0.25">
      <c r="B118" s="7"/>
      <c r="C118" s="114" t="s">
        <v>32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8"/>
    </row>
    <row r="119" spans="2:15" x14ac:dyDescent="0.25"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</row>
    <row r="120" spans="2:15" ht="15" customHeight="1" x14ac:dyDescent="0.25">
      <c r="B120" s="7"/>
      <c r="C120" s="132" t="str">
        <f>+CONCATENATE("Los proyectos del Gobierno Regional tienen una ejecución del ",FIXED(K130*100,1),"%, equivalente a S/ ",FIXED(J130,1)," millones de soles.")</f>
        <v>Los proyectos del Gobierno Regional tienen una ejecución del 80.8%, equivalente a S/ 540.3 millones de soles.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9"/>
    </row>
    <row r="121" spans="2:15" x14ac:dyDescent="0.25">
      <c r="B121" s="7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0"/>
    </row>
    <row r="122" spans="2:15" x14ac:dyDescent="0.25">
      <c r="B122" s="7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"/>
      <c r="N122" s="2"/>
      <c r="O122" s="10"/>
    </row>
    <row r="123" spans="2:15" x14ac:dyDescent="0.25">
      <c r="B123" s="7"/>
      <c r="C123" s="2"/>
      <c r="D123" s="2"/>
      <c r="E123" s="129" t="s">
        <v>37</v>
      </c>
      <c r="F123" s="129"/>
      <c r="G123" s="129"/>
      <c r="H123" s="129"/>
      <c r="I123" s="129"/>
      <c r="J123" s="129"/>
      <c r="K123" s="129"/>
      <c r="L123" s="129"/>
      <c r="M123" s="2"/>
      <c r="N123" s="2"/>
      <c r="O123" s="10"/>
    </row>
    <row r="124" spans="2:15" x14ac:dyDescent="0.25">
      <c r="B124" s="7"/>
      <c r="C124" s="2"/>
      <c r="D124" s="2"/>
      <c r="E124" s="21"/>
      <c r="F124" s="117" t="s">
        <v>1</v>
      </c>
      <c r="G124" s="117"/>
      <c r="H124" s="117"/>
      <c r="I124" s="117"/>
      <c r="J124" s="117"/>
      <c r="K124" s="117"/>
      <c r="L124" s="21"/>
      <c r="M124" s="2"/>
      <c r="N124" s="2"/>
      <c r="O124" s="10"/>
    </row>
    <row r="125" spans="2:15" x14ac:dyDescent="0.25">
      <c r="B125" s="7"/>
      <c r="C125" s="2"/>
      <c r="D125" s="2"/>
      <c r="E125" s="21"/>
      <c r="F125" s="120" t="s">
        <v>34</v>
      </c>
      <c r="G125" s="120"/>
      <c r="H125" s="50" t="s">
        <v>6</v>
      </c>
      <c r="I125" s="50" t="s">
        <v>16</v>
      </c>
      <c r="J125" s="50" t="s">
        <v>17</v>
      </c>
      <c r="K125" s="50" t="s">
        <v>18</v>
      </c>
      <c r="L125" s="21"/>
      <c r="M125" s="2"/>
      <c r="N125" s="2"/>
      <c r="O125" s="10"/>
    </row>
    <row r="126" spans="2:15" x14ac:dyDescent="0.25">
      <c r="B126" s="7"/>
      <c r="C126" s="2"/>
      <c r="D126" s="2"/>
      <c r="E126" s="21"/>
      <c r="F126" s="30" t="s">
        <v>13</v>
      </c>
      <c r="G126" s="31"/>
      <c r="H126" s="33">
        <v>532.25301100000001</v>
      </c>
      <c r="I126" s="32">
        <f>+H126/H$130</f>
        <v>0.79599242952894556</v>
      </c>
      <c r="J126" s="34">
        <v>474.52686599999998</v>
      </c>
      <c r="K126" s="32">
        <f>+J126/H126</f>
        <v>0.89154378874899398</v>
      </c>
      <c r="L126" s="21"/>
      <c r="M126" s="2"/>
      <c r="N126" s="2"/>
      <c r="O126" s="10"/>
    </row>
    <row r="127" spans="2:15" x14ac:dyDescent="0.25">
      <c r="B127" s="7"/>
      <c r="C127" s="2"/>
      <c r="D127" s="2"/>
      <c r="E127" s="21"/>
      <c r="F127" s="30" t="s">
        <v>14</v>
      </c>
      <c r="G127" s="31"/>
      <c r="H127" s="34">
        <v>97.249005999999994</v>
      </c>
      <c r="I127" s="32">
        <f t="shared" ref="I127:I129" si="22">+H127/H$130</f>
        <v>0.14543735959290796</v>
      </c>
      <c r="J127" s="34">
        <v>38.966944999999996</v>
      </c>
      <c r="K127" s="32">
        <f t="shared" ref="K127:K130" si="23">+J127/H127</f>
        <v>0.40069247597245361</v>
      </c>
      <c r="L127" s="21"/>
      <c r="M127" s="2"/>
      <c r="N127" s="2"/>
      <c r="O127" s="10"/>
    </row>
    <row r="128" spans="2:15" x14ac:dyDescent="0.25">
      <c r="B128" s="7"/>
      <c r="C128" s="2"/>
      <c r="D128" s="2"/>
      <c r="E128" s="21"/>
      <c r="F128" s="30" t="s">
        <v>25</v>
      </c>
      <c r="G128" s="31"/>
      <c r="H128" s="34">
        <v>33.951546999999998</v>
      </c>
      <c r="I128" s="32">
        <f t="shared" si="22"/>
        <v>5.0775052135489343E-2</v>
      </c>
      <c r="J128" s="34">
        <v>24.908132999999999</v>
      </c>
      <c r="K128" s="32">
        <f t="shared" si="23"/>
        <v>0.73363764543630372</v>
      </c>
      <c r="L128" s="21"/>
      <c r="M128" s="2"/>
      <c r="N128" s="2"/>
      <c r="O128" s="10"/>
    </row>
    <row r="129" spans="2:15" x14ac:dyDescent="0.25">
      <c r="B129" s="7"/>
      <c r="C129" s="2"/>
      <c r="D129" s="2"/>
      <c r="E129" s="21"/>
      <c r="F129" s="30" t="s">
        <v>15</v>
      </c>
      <c r="G129" s="31"/>
      <c r="H129" s="34">
        <v>5.2123569999999999</v>
      </c>
      <c r="I129" s="32">
        <f t="shared" si="22"/>
        <v>7.7951587426570816E-3</v>
      </c>
      <c r="J129" s="34">
        <v>1.890846</v>
      </c>
      <c r="K129" s="32">
        <f t="shared" si="23"/>
        <v>0.36276218225267381</v>
      </c>
      <c r="L129" s="21"/>
      <c r="M129" s="2"/>
      <c r="N129" s="2"/>
      <c r="O129" s="10"/>
    </row>
    <row r="130" spans="2:15" x14ac:dyDescent="0.25">
      <c r="B130" s="7"/>
      <c r="C130" s="2"/>
      <c r="D130" s="2"/>
      <c r="E130" s="21"/>
      <c r="F130" s="40" t="s">
        <v>0</v>
      </c>
      <c r="G130" s="41"/>
      <c r="H130" s="42">
        <f>SUM(H126:H129)</f>
        <v>668.66592100000003</v>
      </c>
      <c r="I130" s="43">
        <f>SUM(I126:I129)</f>
        <v>1</v>
      </c>
      <c r="J130" s="42">
        <f>SUM(J126:J129)</f>
        <v>540.29278999999997</v>
      </c>
      <c r="K130" s="43">
        <f t="shared" si="23"/>
        <v>0.80801604064400934</v>
      </c>
      <c r="L130" s="21"/>
      <c r="M130" s="2"/>
      <c r="N130" s="2"/>
      <c r="O130" s="10"/>
    </row>
    <row r="131" spans="2:15" x14ac:dyDescent="0.25">
      <c r="B131" s="7"/>
      <c r="C131" s="2"/>
      <c r="E131" s="21"/>
      <c r="F131" s="113" t="s">
        <v>113</v>
      </c>
      <c r="G131" s="113"/>
      <c r="H131" s="113"/>
      <c r="I131" s="113"/>
      <c r="J131" s="113"/>
      <c r="K131" s="113"/>
      <c r="L131" s="21"/>
      <c r="N131" s="2"/>
      <c r="O131" s="10"/>
    </row>
    <row r="132" spans="2:15" x14ac:dyDescent="0.25">
      <c r="B132" s="7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"/>
      <c r="N132" s="2"/>
      <c r="O132" s="10"/>
    </row>
    <row r="133" spans="2:15" ht="15" customHeight="1" x14ac:dyDescent="0.25">
      <c r="B133" s="7"/>
      <c r="C133" s="132" t="str">
        <f>+CONCATENATE("El sector ", F139," cuenta con el mayor presupuesto del GR en esta región equivalente a ",  FIXED(I139*100,1),"% del presupuesto total, con un avance de ", FIXED(K139*100,1),"%.  El sector de ",   F140," es el segundo sector con mayor presupuesto equivalente al ", FIXED(I140*100,1),"% del total y con un avance del ",FIXED(K140*100,1),"%, en tanto el sector ",  F141, " tiene una ejecución del ", FIXED(K141*100,1),"%.")</f>
        <v>El sector AGROPECUARIA cuenta con el mayor presupuesto del GR en esta región equivalente a 76.7% del presupuesto total, con un avance de 90.9%.  El sector de EDUCACION es el segundo sector con mayor presupuesto equivalente al 7.6% del total y con un avance del 38.9%, en tanto el sector SALUD tiene una ejecución del 41.6%.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0"/>
    </row>
    <row r="134" spans="2:15" x14ac:dyDescent="0.25">
      <c r="B134" s="7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0"/>
    </row>
    <row r="135" spans="2:15" x14ac:dyDescent="0.25">
      <c r="B135" s="7"/>
      <c r="C135" s="2"/>
      <c r="D135" s="21"/>
      <c r="E135" s="21"/>
      <c r="F135" s="21"/>
      <c r="G135" s="21"/>
      <c r="H135" s="35"/>
      <c r="I135" s="2"/>
      <c r="J135" s="2"/>
      <c r="K135" s="2"/>
      <c r="L135" s="2"/>
      <c r="M135" s="2"/>
      <c r="N135" s="2"/>
      <c r="O135" s="10"/>
    </row>
    <row r="136" spans="2:15" x14ac:dyDescent="0.25">
      <c r="B136" s="7"/>
      <c r="C136" s="2"/>
      <c r="D136" s="21"/>
      <c r="E136" s="116" t="s">
        <v>23</v>
      </c>
      <c r="F136" s="116"/>
      <c r="G136" s="116"/>
      <c r="H136" s="116"/>
      <c r="I136" s="116"/>
      <c r="J136" s="116"/>
      <c r="K136" s="116"/>
      <c r="L136" s="116"/>
      <c r="M136" s="2"/>
      <c r="N136" s="2"/>
      <c r="O136" s="10"/>
    </row>
    <row r="137" spans="2:15" x14ac:dyDescent="0.25">
      <c r="B137" s="7"/>
      <c r="C137" s="2"/>
      <c r="D137" s="21"/>
      <c r="E137" s="21"/>
      <c r="F137" s="117" t="s">
        <v>1</v>
      </c>
      <c r="G137" s="117"/>
      <c r="H137" s="117"/>
      <c r="I137" s="117"/>
      <c r="J137" s="117"/>
      <c r="K137" s="117"/>
      <c r="L137" s="21"/>
      <c r="M137" s="2"/>
      <c r="N137" s="2"/>
      <c r="O137" s="10"/>
    </row>
    <row r="138" spans="2:15" x14ac:dyDescent="0.25">
      <c r="B138" s="7"/>
      <c r="C138" s="2"/>
      <c r="D138" s="21"/>
      <c r="E138" s="2"/>
      <c r="F138" s="120" t="s">
        <v>22</v>
      </c>
      <c r="G138" s="120"/>
      <c r="H138" s="50" t="s">
        <v>20</v>
      </c>
      <c r="I138" s="50" t="s">
        <v>3</v>
      </c>
      <c r="J138" s="50" t="s">
        <v>21</v>
      </c>
      <c r="K138" s="50" t="s">
        <v>18</v>
      </c>
      <c r="L138" s="21"/>
      <c r="M138" s="2"/>
      <c r="N138" s="2"/>
      <c r="O138" s="10"/>
    </row>
    <row r="139" spans="2:15" x14ac:dyDescent="0.25">
      <c r="B139" s="7"/>
      <c r="C139" s="2"/>
      <c r="D139" s="21"/>
      <c r="E139" s="2"/>
      <c r="F139" s="30" t="s">
        <v>74</v>
      </c>
      <c r="G139" s="29"/>
      <c r="H139" s="34">
        <v>512.95531200000005</v>
      </c>
      <c r="I139" s="32">
        <f>+H139/H$147</f>
        <v>0.76713242875136745</v>
      </c>
      <c r="J139" s="34">
        <v>466.403391</v>
      </c>
      <c r="K139" s="32">
        <f>+J139/H139</f>
        <v>0.90924760907827373</v>
      </c>
      <c r="L139" s="21"/>
      <c r="M139" s="2"/>
      <c r="N139" s="2"/>
      <c r="O139" s="10"/>
    </row>
    <row r="140" spans="2:15" x14ac:dyDescent="0.25">
      <c r="B140" s="7"/>
      <c r="C140" s="2"/>
      <c r="D140" s="21"/>
      <c r="E140" s="2"/>
      <c r="F140" s="30" t="s">
        <v>75</v>
      </c>
      <c r="G140" s="29"/>
      <c r="H140" s="34">
        <v>51.143414</v>
      </c>
      <c r="I140" s="32">
        <f t="shared" ref="I140:I146" si="24">+H140/H$147</f>
        <v>7.6485749301406378E-2</v>
      </c>
      <c r="J140" s="34">
        <v>19.917929000000001</v>
      </c>
      <c r="K140" s="32">
        <f t="shared" ref="K140:K147" si="25">+J140/H140</f>
        <v>0.38945247182755538</v>
      </c>
      <c r="L140" s="21"/>
      <c r="M140" s="2"/>
      <c r="N140" s="2"/>
      <c r="O140" s="10"/>
    </row>
    <row r="141" spans="2:15" x14ac:dyDescent="0.25">
      <c r="B141" s="7"/>
      <c r="C141" s="2"/>
      <c r="D141" s="21"/>
      <c r="E141" s="2"/>
      <c r="F141" s="30" t="s">
        <v>80</v>
      </c>
      <c r="G141" s="29"/>
      <c r="H141" s="34">
        <v>45.598033999999998</v>
      </c>
      <c r="I141" s="32">
        <f t="shared" si="24"/>
        <v>6.8192549624493268E-2</v>
      </c>
      <c r="J141" s="34">
        <v>18.977240999999999</v>
      </c>
      <c r="K141" s="32">
        <f t="shared" si="25"/>
        <v>0.41618550922612146</v>
      </c>
      <c r="L141" s="21"/>
      <c r="M141" s="2"/>
      <c r="N141" s="2"/>
      <c r="O141" s="10"/>
    </row>
    <row r="142" spans="2:15" x14ac:dyDescent="0.25">
      <c r="B142" s="7"/>
      <c r="C142" s="2"/>
      <c r="D142" s="21"/>
      <c r="E142" s="2"/>
      <c r="F142" s="30" t="s">
        <v>77</v>
      </c>
      <c r="G142" s="29"/>
      <c r="H142" s="34">
        <v>33.951546999999998</v>
      </c>
      <c r="I142" s="32">
        <f t="shared" si="24"/>
        <v>5.0775052135489343E-2</v>
      </c>
      <c r="J142" s="34">
        <v>24.908132999999999</v>
      </c>
      <c r="K142" s="32">
        <f t="shared" si="25"/>
        <v>0.73363764543630372</v>
      </c>
      <c r="L142" s="21"/>
      <c r="M142" s="2"/>
      <c r="N142" s="2"/>
      <c r="O142" s="10"/>
    </row>
    <row r="143" spans="2:15" x14ac:dyDescent="0.25">
      <c r="B143" s="7"/>
      <c r="C143" s="2"/>
      <c r="D143" s="21"/>
      <c r="E143" s="2"/>
      <c r="F143" s="30" t="s">
        <v>73</v>
      </c>
      <c r="G143" s="29"/>
      <c r="H143" s="34">
        <v>18.117816000000001</v>
      </c>
      <c r="I143" s="32">
        <f t="shared" si="24"/>
        <v>2.7095467902573129E-2</v>
      </c>
      <c r="J143" s="34">
        <v>8.0822299999999991</v>
      </c>
      <c r="K143" s="32">
        <f>+J143/H143</f>
        <v>0.44609295071768024</v>
      </c>
      <c r="L143" s="21"/>
      <c r="M143" s="2"/>
      <c r="N143" s="2"/>
      <c r="O143" s="10"/>
    </row>
    <row r="144" spans="2:15" x14ac:dyDescent="0.25">
      <c r="B144" s="7"/>
      <c r="C144" s="2"/>
      <c r="D144" s="21"/>
      <c r="E144" s="2"/>
      <c r="F144" s="30" t="s">
        <v>82</v>
      </c>
      <c r="G144" s="29"/>
      <c r="H144" s="34">
        <v>5.2123569999999999</v>
      </c>
      <c r="I144" s="32">
        <f t="shared" si="24"/>
        <v>7.7951587426570816E-3</v>
      </c>
      <c r="J144" s="34">
        <v>1.890846</v>
      </c>
      <c r="K144" s="32">
        <f t="shared" si="25"/>
        <v>0.36276218225267381</v>
      </c>
      <c r="L144" s="21"/>
      <c r="M144" s="2"/>
      <c r="N144" s="2"/>
      <c r="O144" s="10"/>
    </row>
    <row r="145" spans="2:15" x14ac:dyDescent="0.25">
      <c r="B145" s="7"/>
      <c r="C145" s="2"/>
      <c r="D145" s="21"/>
      <c r="E145" s="2"/>
      <c r="F145" s="30" t="s">
        <v>118</v>
      </c>
      <c r="G145" s="29"/>
      <c r="H145" s="34">
        <v>1.1227480000000001</v>
      </c>
      <c r="I145" s="32">
        <f t="shared" si="24"/>
        <v>1.6790866182037712E-3</v>
      </c>
      <c r="J145" s="34">
        <v>1.5611E-2</v>
      </c>
      <c r="K145" s="32">
        <f t="shared" si="25"/>
        <v>1.3904277718597582E-2</v>
      </c>
      <c r="L145" s="21"/>
      <c r="M145" s="2"/>
      <c r="N145" s="2"/>
      <c r="O145" s="10"/>
    </row>
    <row r="146" spans="2:15" x14ac:dyDescent="0.25">
      <c r="B146" s="7"/>
      <c r="C146" s="2"/>
      <c r="D146" s="21"/>
      <c r="E146" s="2"/>
      <c r="F146" s="30" t="s">
        <v>62</v>
      </c>
      <c r="G146" s="29"/>
      <c r="H146" s="34">
        <v>0.56469300000000011</v>
      </c>
      <c r="I146" s="32">
        <f t="shared" si="24"/>
        <v>8.445069238095657E-4</v>
      </c>
      <c r="J146" s="34">
        <v>9.7409000000000009E-2</v>
      </c>
      <c r="K146" s="32">
        <f t="shared" si="25"/>
        <v>0.17249903930100072</v>
      </c>
      <c r="L146" s="21"/>
      <c r="M146" s="2"/>
      <c r="N146" s="2"/>
      <c r="O146" s="10"/>
    </row>
    <row r="147" spans="2:15" x14ac:dyDescent="0.25">
      <c r="B147" s="7"/>
      <c r="C147" s="2"/>
      <c r="D147" s="21"/>
      <c r="E147" s="2"/>
      <c r="F147" s="40" t="s">
        <v>0</v>
      </c>
      <c r="G147" s="47"/>
      <c r="H147" s="42">
        <f>SUM(H139:H146)</f>
        <v>668.66592100000003</v>
      </c>
      <c r="I147" s="43">
        <f>SUM(I139:I146)</f>
        <v>1.0000000000000002</v>
      </c>
      <c r="J147" s="42">
        <f>SUM(J139:J146)</f>
        <v>540.29278999999997</v>
      </c>
      <c r="K147" s="43">
        <f t="shared" si="25"/>
        <v>0.80801604064400934</v>
      </c>
      <c r="L147" s="21"/>
      <c r="M147" s="2"/>
      <c r="N147" s="2"/>
      <c r="O147" s="10"/>
    </row>
    <row r="148" spans="2:15" x14ac:dyDescent="0.25">
      <c r="B148" s="7"/>
      <c r="C148" s="2"/>
      <c r="E148" s="21"/>
      <c r="F148" s="113" t="s">
        <v>110</v>
      </c>
      <c r="G148" s="113"/>
      <c r="H148" s="113"/>
      <c r="I148" s="113"/>
      <c r="J148" s="113"/>
      <c r="K148" s="113"/>
      <c r="L148" s="21"/>
      <c r="N148" s="2"/>
      <c r="O148" s="10"/>
    </row>
    <row r="149" spans="2:15" x14ac:dyDescent="0.25">
      <c r="B149" s="7"/>
      <c r="C149" s="2"/>
      <c r="D149" s="21"/>
      <c r="E149" s="21"/>
      <c r="F149" s="36"/>
      <c r="G149" s="36"/>
      <c r="H149" s="21"/>
      <c r="I149" s="21"/>
      <c r="J149" s="21"/>
      <c r="K149" s="21"/>
      <c r="L149" s="21"/>
      <c r="M149" s="2"/>
      <c r="N149" s="2"/>
      <c r="O149" s="10"/>
    </row>
    <row r="150" spans="2:15" ht="15" customHeight="1" x14ac:dyDescent="0.25">
      <c r="B150" s="7"/>
      <c r="C150" s="132" t="str">
        <f>+CONCATENATE("Al 19 de diciembre figuran ",J156," proyectos que no cuentan con ningún avance en ejecución del gasto, mientras que ",J157," (",FIXED(K157*100,1),"% de proyectos) no superan el 50,0% de ejecución, ",J158," proyectos (",FIXED(K158*100,1),"%) tienen un nivel de ejecución mayor al 50,0% pero no culminan y solo ",J159," proyectos por S/ ",FIXED(I159,1)," millones se han ejecutado al 100,0%.")</f>
        <v>Al 19 de diciembre figuran 72 proyectos que no cuentan con ningún avance en ejecución del gasto, mientras que 28 (14.1% de proyectos) no superan el 50,0% de ejecución, 88 proyectos (44.4%) tienen un nivel de ejecución mayor al 50,0% pero no culminan y solo 10 proyectos por S/ 0.6 millones se han ejecutado al 100,0%.</v>
      </c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0"/>
    </row>
    <row r="151" spans="2:15" x14ac:dyDescent="0.25">
      <c r="B151" s="7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0"/>
    </row>
    <row r="152" spans="2:15" x14ac:dyDescent="0.25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0"/>
    </row>
    <row r="153" spans="2:15" x14ac:dyDescent="0.25">
      <c r="B153" s="7"/>
      <c r="C153" s="2"/>
      <c r="D153" s="2"/>
      <c r="E153" s="116" t="s">
        <v>35</v>
      </c>
      <c r="F153" s="116"/>
      <c r="G153" s="116"/>
      <c r="H153" s="116"/>
      <c r="I153" s="116"/>
      <c r="J153" s="116"/>
      <c r="K153" s="116"/>
      <c r="L153" s="116"/>
      <c r="M153" s="2"/>
      <c r="N153" s="2"/>
      <c r="O153" s="10"/>
    </row>
    <row r="154" spans="2:15" x14ac:dyDescent="0.25">
      <c r="B154" s="7"/>
      <c r="C154" s="2"/>
      <c r="D154" s="2"/>
      <c r="E154" s="21"/>
      <c r="F154" s="117" t="s">
        <v>36</v>
      </c>
      <c r="G154" s="117"/>
      <c r="H154" s="117"/>
      <c r="I154" s="117"/>
      <c r="J154" s="117"/>
      <c r="K154" s="117"/>
      <c r="L154" s="21"/>
      <c r="M154" s="2"/>
      <c r="N154" s="2"/>
      <c r="O154" s="10"/>
    </row>
    <row r="155" spans="2:15" x14ac:dyDescent="0.25">
      <c r="B155" s="7"/>
      <c r="C155" s="2"/>
      <c r="D155" s="2"/>
      <c r="E155" s="2"/>
      <c r="F155" s="49" t="s">
        <v>27</v>
      </c>
      <c r="G155" s="50" t="s">
        <v>18</v>
      </c>
      <c r="H155" s="50" t="s">
        <v>20</v>
      </c>
      <c r="I155" s="50" t="s">
        <v>7</v>
      </c>
      <c r="J155" s="50" t="s">
        <v>26</v>
      </c>
      <c r="K155" s="50" t="s">
        <v>3</v>
      </c>
      <c r="L155" s="2"/>
      <c r="M155" s="2"/>
      <c r="N155" s="2"/>
      <c r="O155" s="10"/>
    </row>
    <row r="156" spans="2:15" x14ac:dyDescent="0.25">
      <c r="B156" s="7"/>
      <c r="C156" s="2"/>
      <c r="D156" s="2"/>
      <c r="E156" s="2"/>
      <c r="F156" s="44" t="s">
        <v>28</v>
      </c>
      <c r="G156" s="32">
        <f>+I156/H156</f>
        <v>0</v>
      </c>
      <c r="H156" s="34">
        <v>36.821295000000006</v>
      </c>
      <c r="I156" s="34">
        <v>0</v>
      </c>
      <c r="J156" s="44">
        <v>72</v>
      </c>
      <c r="K156" s="32">
        <f>+J156/J$160</f>
        <v>0.36363636363636365</v>
      </c>
      <c r="L156" s="2"/>
      <c r="M156" s="2"/>
      <c r="N156" s="2"/>
      <c r="O156" s="10"/>
    </row>
    <row r="157" spans="2:15" x14ac:dyDescent="0.25">
      <c r="B157" s="7"/>
      <c r="C157" s="2"/>
      <c r="D157" s="2"/>
      <c r="E157" s="2"/>
      <c r="F157" s="44" t="s">
        <v>29</v>
      </c>
      <c r="G157" s="32">
        <f t="shared" ref="G157:G160" si="26">+I157/H157</f>
        <v>0.2697346494345107</v>
      </c>
      <c r="H157" s="34">
        <v>62.86193500000001</v>
      </c>
      <c r="I157" s="34">
        <v>16.956042</v>
      </c>
      <c r="J157" s="44">
        <v>28</v>
      </c>
      <c r="K157" s="32">
        <f t="shared" ref="K157:K159" si="27">+J157/J$160</f>
        <v>0.14141414141414141</v>
      </c>
      <c r="L157" s="2"/>
      <c r="M157" s="2"/>
      <c r="N157" s="2"/>
      <c r="O157" s="10"/>
    </row>
    <row r="158" spans="2:15" x14ac:dyDescent="0.25">
      <c r="B158" s="7"/>
      <c r="C158" s="2"/>
      <c r="D158" s="2"/>
      <c r="E158" s="2"/>
      <c r="F158" s="44" t="s">
        <v>30</v>
      </c>
      <c r="G158" s="32">
        <f t="shared" si="26"/>
        <v>0.91969713207358028</v>
      </c>
      <c r="H158" s="34">
        <v>568.42228900000021</v>
      </c>
      <c r="I158" s="34">
        <v>522.77634899999998</v>
      </c>
      <c r="J158" s="44">
        <v>88</v>
      </c>
      <c r="K158" s="32">
        <f t="shared" si="27"/>
        <v>0.44444444444444442</v>
      </c>
      <c r="L158" s="2"/>
      <c r="M158" s="2"/>
      <c r="N158" s="2"/>
      <c r="O158" s="10"/>
    </row>
    <row r="159" spans="2:15" x14ac:dyDescent="0.25">
      <c r="B159" s="7"/>
      <c r="C159" s="2"/>
      <c r="D159" s="2"/>
      <c r="E159" s="2"/>
      <c r="F159" s="44" t="s">
        <v>31</v>
      </c>
      <c r="G159" s="32">
        <f t="shared" si="26"/>
        <v>1</v>
      </c>
      <c r="H159" s="34">
        <v>0.56040200000000007</v>
      </c>
      <c r="I159" s="34">
        <v>0.56040200000000007</v>
      </c>
      <c r="J159" s="44">
        <v>10</v>
      </c>
      <c r="K159" s="32">
        <f t="shared" si="27"/>
        <v>5.0505050505050504E-2</v>
      </c>
      <c r="L159" s="2"/>
      <c r="M159" s="2"/>
      <c r="N159" s="2"/>
      <c r="O159" s="10"/>
    </row>
    <row r="160" spans="2:15" x14ac:dyDescent="0.25">
      <c r="B160" s="7"/>
      <c r="C160" s="2"/>
      <c r="D160" s="2"/>
      <c r="E160" s="2"/>
      <c r="F160" s="45" t="s">
        <v>0</v>
      </c>
      <c r="G160" s="43">
        <f t="shared" si="26"/>
        <v>0.80801604513055458</v>
      </c>
      <c r="H160" s="42">
        <f t="shared" ref="H160:J160" si="28">SUM(H156:H159)</f>
        <v>668.66592100000014</v>
      </c>
      <c r="I160" s="42">
        <f t="shared" si="28"/>
        <v>540.29279299999996</v>
      </c>
      <c r="J160" s="45">
        <f t="shared" si="28"/>
        <v>198</v>
      </c>
      <c r="K160" s="43">
        <f>SUM(K156:K159)</f>
        <v>1</v>
      </c>
      <c r="L160" s="2"/>
      <c r="M160" s="2"/>
      <c r="N160" s="2"/>
      <c r="O160" s="10"/>
    </row>
    <row r="161" spans="2:15" x14ac:dyDescent="0.25">
      <c r="B161" s="7"/>
      <c r="C161" s="2"/>
      <c r="E161" s="21"/>
      <c r="F161" s="113" t="s">
        <v>107</v>
      </c>
      <c r="G161" s="113"/>
      <c r="H161" s="113"/>
      <c r="I161" s="113"/>
      <c r="J161" s="113"/>
      <c r="K161" s="113"/>
      <c r="L161" s="21"/>
      <c r="N161" s="2"/>
      <c r="O161" s="10"/>
    </row>
    <row r="162" spans="2:15" x14ac:dyDescent="0.25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0"/>
    </row>
    <row r="163" spans="2:15" x14ac:dyDescent="0.25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6" spans="2:15" x14ac:dyDescent="0.25"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</row>
    <row r="167" spans="2:15" x14ac:dyDescent="0.25">
      <c r="B167" s="7"/>
      <c r="C167" s="114" t="s">
        <v>33</v>
      </c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8"/>
    </row>
    <row r="168" spans="2:15" x14ac:dyDescent="0.25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</row>
    <row r="169" spans="2:15" ht="15" customHeight="1" x14ac:dyDescent="0.25">
      <c r="B169" s="7"/>
      <c r="C169" s="132" t="str">
        <f>+CONCATENATE("Los proyectos de los Gobierno Locales tienen una ejecución del ",FIXED(K179*100,1),"%, equivalente a S/ ",FIXED(J179,1)," millones de soles.")</f>
        <v>Los proyectos de los Gobierno Locales tienen una ejecución del 71.5%, equivalente a S/ 721.3 millones de soles.</v>
      </c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9"/>
    </row>
    <row r="170" spans="2:15" x14ac:dyDescent="0.25">
      <c r="B170" s="7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0"/>
    </row>
    <row r="171" spans="2:15" x14ac:dyDescent="0.25">
      <c r="B171" s="7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"/>
      <c r="N171" s="2"/>
      <c r="O171" s="10"/>
    </row>
    <row r="172" spans="2:15" x14ac:dyDescent="0.25">
      <c r="B172" s="7"/>
      <c r="C172" s="2"/>
      <c r="D172" s="2"/>
      <c r="E172" s="129" t="s">
        <v>38</v>
      </c>
      <c r="F172" s="129"/>
      <c r="G172" s="129"/>
      <c r="H172" s="129"/>
      <c r="I172" s="129"/>
      <c r="J172" s="129"/>
      <c r="K172" s="129"/>
      <c r="L172" s="129"/>
      <c r="M172" s="2"/>
      <c r="N172" s="2"/>
      <c r="O172" s="10"/>
    </row>
    <row r="173" spans="2:15" x14ac:dyDescent="0.25">
      <c r="B173" s="7"/>
      <c r="C173" s="2"/>
      <c r="D173" s="2"/>
      <c r="E173" s="21"/>
      <c r="F173" s="117" t="s">
        <v>1</v>
      </c>
      <c r="G173" s="117"/>
      <c r="H173" s="117"/>
      <c r="I173" s="117"/>
      <c r="J173" s="117"/>
      <c r="K173" s="117"/>
      <c r="L173" s="21"/>
      <c r="M173" s="2"/>
      <c r="N173" s="2"/>
      <c r="O173" s="10"/>
    </row>
    <row r="174" spans="2:15" x14ac:dyDescent="0.25">
      <c r="B174" s="7"/>
      <c r="C174" s="2"/>
      <c r="D174" s="2"/>
      <c r="E174" s="21"/>
      <c r="F174" s="120" t="s">
        <v>34</v>
      </c>
      <c r="G174" s="120"/>
      <c r="H174" s="50" t="s">
        <v>6</v>
      </c>
      <c r="I174" s="50" t="s">
        <v>16</v>
      </c>
      <c r="J174" s="50" t="s">
        <v>17</v>
      </c>
      <c r="K174" s="50" t="s">
        <v>18</v>
      </c>
      <c r="L174" s="21"/>
      <c r="M174" s="2"/>
      <c r="N174" s="2"/>
      <c r="O174" s="10"/>
    </row>
    <row r="175" spans="2:15" x14ac:dyDescent="0.25">
      <c r="B175" s="7"/>
      <c r="C175" s="2"/>
      <c r="D175" s="2"/>
      <c r="E175" s="21"/>
      <c r="F175" s="30" t="s">
        <v>13</v>
      </c>
      <c r="G175" s="31"/>
      <c r="H175" s="33">
        <v>329.15152799999998</v>
      </c>
      <c r="I175" s="32">
        <f>+H175/H$179</f>
        <v>0.3261264656542312</v>
      </c>
      <c r="J175" s="34">
        <v>237.47511200000002</v>
      </c>
      <c r="K175" s="32">
        <f>+J175/H175</f>
        <v>0.72147655957410606</v>
      </c>
      <c r="L175" s="21"/>
      <c r="M175" s="2"/>
      <c r="N175" s="2"/>
      <c r="O175" s="10"/>
    </row>
    <row r="176" spans="2:15" x14ac:dyDescent="0.25">
      <c r="B176" s="7"/>
      <c r="C176" s="2"/>
      <c r="D176" s="2"/>
      <c r="E176" s="21"/>
      <c r="F176" s="30" t="s">
        <v>14</v>
      </c>
      <c r="G176" s="31"/>
      <c r="H176" s="34">
        <v>594.77582600000005</v>
      </c>
      <c r="I176" s="32">
        <f t="shared" ref="I176:I178" si="29">+H176/H$179</f>
        <v>0.58930954739470631</v>
      </c>
      <c r="J176" s="34">
        <v>431.29510199999999</v>
      </c>
      <c r="K176" s="32">
        <f t="shared" ref="K176:K179" si="30">+J176/H176</f>
        <v>0.72513892318145412</v>
      </c>
      <c r="L176" s="21"/>
      <c r="M176" s="2"/>
      <c r="N176" s="2"/>
      <c r="O176" s="10"/>
    </row>
    <row r="177" spans="2:15" x14ac:dyDescent="0.25">
      <c r="B177" s="7"/>
      <c r="C177" s="2"/>
      <c r="D177" s="2"/>
      <c r="E177" s="21"/>
      <c r="F177" s="30" t="s">
        <v>25</v>
      </c>
      <c r="G177" s="31"/>
      <c r="H177" s="34">
        <v>48.016122000000003</v>
      </c>
      <c r="I177" s="32">
        <f t="shared" si="29"/>
        <v>4.7574830526937055E-2</v>
      </c>
      <c r="J177" s="34">
        <v>23.323809000000001</v>
      </c>
      <c r="K177" s="32">
        <f t="shared" si="30"/>
        <v>0.48574953637447021</v>
      </c>
      <c r="L177" s="21"/>
      <c r="M177" s="2"/>
      <c r="N177" s="2"/>
      <c r="O177" s="10"/>
    </row>
    <row r="178" spans="2:15" x14ac:dyDescent="0.25">
      <c r="B178" s="7"/>
      <c r="C178" s="2"/>
      <c r="D178" s="2"/>
      <c r="E178" s="21"/>
      <c r="F178" s="30" t="s">
        <v>15</v>
      </c>
      <c r="G178" s="31"/>
      <c r="H178" s="34">
        <v>37.332258000000003</v>
      </c>
      <c r="I178" s="32">
        <f t="shared" si="29"/>
        <v>3.6989156424125424E-2</v>
      </c>
      <c r="J178" s="34">
        <v>29.228724</v>
      </c>
      <c r="K178" s="32">
        <f t="shared" si="30"/>
        <v>0.78293480131847359</v>
      </c>
      <c r="L178" s="21"/>
      <c r="M178" s="2"/>
      <c r="N178" s="2"/>
      <c r="O178" s="10"/>
    </row>
    <row r="179" spans="2:15" x14ac:dyDescent="0.25">
      <c r="B179" s="7"/>
      <c r="C179" s="2"/>
      <c r="D179" s="2"/>
      <c r="E179" s="21"/>
      <c r="F179" s="40" t="s">
        <v>0</v>
      </c>
      <c r="G179" s="41"/>
      <c r="H179" s="61">
        <f>SUM(H175:H178)</f>
        <v>1009.2757340000001</v>
      </c>
      <c r="I179" s="43">
        <f>SUM(I175:I178)</f>
        <v>1</v>
      </c>
      <c r="J179" s="42">
        <f>SUM(J175:J178)</f>
        <v>721.32274699999994</v>
      </c>
      <c r="K179" s="43">
        <f t="shared" si="30"/>
        <v>0.71469344075203922</v>
      </c>
      <c r="L179" s="21"/>
      <c r="M179" s="2"/>
      <c r="N179" s="2"/>
      <c r="O179" s="10"/>
    </row>
    <row r="180" spans="2:15" x14ac:dyDescent="0.25">
      <c r="B180" s="7"/>
      <c r="C180" s="2"/>
      <c r="E180" s="21"/>
      <c r="F180" s="113" t="s">
        <v>114</v>
      </c>
      <c r="G180" s="113"/>
      <c r="H180" s="113"/>
      <c r="I180" s="113"/>
      <c r="J180" s="113"/>
      <c r="K180" s="113"/>
      <c r="L180" s="21"/>
      <c r="N180" s="2"/>
      <c r="O180" s="10"/>
    </row>
    <row r="181" spans="2:15" x14ac:dyDescent="0.25">
      <c r="B181" s="7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"/>
      <c r="N181" s="2"/>
      <c r="O181" s="10"/>
    </row>
    <row r="182" spans="2:15" ht="15" customHeight="1" x14ac:dyDescent="0.25">
      <c r="B182" s="7"/>
      <c r="C182" s="132" t="str">
        <f>+CONCATENATE("El sector ", F188," cuenta con el mayor presupuesto de los GL en consjunto en esta región equivalente a ",  FIXED(I188*100,1),"% del presupuesto total, con un avance de ", FIXED(K188*100,1),"%.  El sector de ",   F189," es el segundo sector con mayor presupuesto equivalente al ", FIXED(I189*100,1),"% del total y con un avance del ",FIXED(K189*100,1),"%, en tanto el sector ",  F190, " tiene una ejecución del ", FIXED(K190*100,1),"%.")</f>
        <v>El sector SANEAMIENTO cuenta con el mayor presupuesto de los GL en consjunto en esta región equivalente a 30.0% del presupuesto total, con un avance de 71.2%.  El sector de EDUCACION es el segundo sector con mayor presupuesto equivalente al 22.7% del total y con un avance del 72.4%, en tanto el sector TRANSPORTE tiene una ejecución del 73.0%.</v>
      </c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0"/>
    </row>
    <row r="183" spans="2:15" x14ac:dyDescent="0.25">
      <c r="B183" s="7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0"/>
    </row>
    <row r="184" spans="2:15" x14ac:dyDescent="0.25">
      <c r="B184" s="7"/>
      <c r="C184" s="2"/>
      <c r="D184" s="21"/>
      <c r="E184" s="21"/>
      <c r="F184" s="21"/>
      <c r="G184" s="21"/>
      <c r="H184" s="35"/>
      <c r="I184" s="2"/>
      <c r="J184" s="2"/>
      <c r="K184" s="2"/>
      <c r="L184" s="2"/>
      <c r="M184" s="2"/>
      <c r="N184" s="2"/>
      <c r="O184" s="10"/>
    </row>
    <row r="185" spans="2:15" x14ac:dyDescent="0.25">
      <c r="B185" s="7"/>
      <c r="C185" s="2"/>
      <c r="D185" s="21"/>
      <c r="E185" s="116" t="s">
        <v>23</v>
      </c>
      <c r="F185" s="116"/>
      <c r="G185" s="116"/>
      <c r="H185" s="116"/>
      <c r="I185" s="116"/>
      <c r="J185" s="116"/>
      <c r="K185" s="116"/>
      <c r="L185" s="116"/>
      <c r="M185" s="2"/>
      <c r="N185" s="2"/>
      <c r="O185" s="10"/>
    </row>
    <row r="186" spans="2:15" x14ac:dyDescent="0.25">
      <c r="B186" s="7"/>
      <c r="C186" s="2"/>
      <c r="D186" s="21"/>
      <c r="E186" s="21"/>
      <c r="F186" s="117" t="s">
        <v>1</v>
      </c>
      <c r="G186" s="117"/>
      <c r="H186" s="117"/>
      <c r="I186" s="117"/>
      <c r="J186" s="117"/>
      <c r="K186" s="117"/>
      <c r="L186" s="21"/>
      <c r="M186" s="2"/>
      <c r="N186" s="2"/>
      <c r="O186" s="10"/>
    </row>
    <row r="187" spans="2:15" x14ac:dyDescent="0.25">
      <c r="B187" s="7"/>
      <c r="C187" s="2"/>
      <c r="D187" s="21"/>
      <c r="E187" s="2"/>
      <c r="F187" s="120" t="s">
        <v>22</v>
      </c>
      <c r="G187" s="120"/>
      <c r="H187" s="50" t="s">
        <v>20</v>
      </c>
      <c r="I187" s="50" t="s">
        <v>3</v>
      </c>
      <c r="J187" s="50" t="s">
        <v>21</v>
      </c>
      <c r="K187" s="50" t="s">
        <v>18</v>
      </c>
      <c r="L187" s="21"/>
      <c r="M187" s="2"/>
      <c r="N187" s="2"/>
      <c r="O187" s="10"/>
    </row>
    <row r="188" spans="2:15" x14ac:dyDescent="0.25">
      <c r="B188" s="7"/>
      <c r="C188" s="2"/>
      <c r="D188" s="21"/>
      <c r="E188" s="2"/>
      <c r="F188" s="30" t="s">
        <v>81</v>
      </c>
      <c r="G188" s="29"/>
      <c r="H188" s="34">
        <v>302.32248299999998</v>
      </c>
      <c r="I188" s="32">
        <f>+H188/H$196</f>
        <v>0.29954399260331371</v>
      </c>
      <c r="J188" s="34">
        <v>215.11983000000001</v>
      </c>
      <c r="K188" s="32">
        <f>+J188/H188</f>
        <v>0.7115574993474767</v>
      </c>
      <c r="L188" s="21"/>
      <c r="M188" s="2"/>
      <c r="N188" s="2"/>
      <c r="O188" s="10"/>
    </row>
    <row r="189" spans="2:15" x14ac:dyDescent="0.25">
      <c r="B189" s="7"/>
      <c r="C189" s="2"/>
      <c r="D189" s="21"/>
      <c r="E189" s="2"/>
      <c r="F189" s="30" t="s">
        <v>75</v>
      </c>
      <c r="G189" s="29"/>
      <c r="H189" s="34">
        <v>229.442801</v>
      </c>
      <c r="I189" s="32">
        <f t="shared" ref="I189:I195" si="31">+H189/H$196</f>
        <v>0.22733411026406389</v>
      </c>
      <c r="J189" s="34">
        <v>166.06523100000001</v>
      </c>
      <c r="K189" s="32">
        <f t="shared" ref="K189:K191" si="32">+J189/H189</f>
        <v>0.72377616676672285</v>
      </c>
      <c r="L189" s="21"/>
      <c r="M189" s="2"/>
      <c r="N189" s="2"/>
      <c r="O189" s="10"/>
    </row>
    <row r="190" spans="2:15" x14ac:dyDescent="0.25">
      <c r="B190" s="7"/>
      <c r="C190" s="2"/>
      <c r="D190" s="21"/>
      <c r="E190" s="2"/>
      <c r="F190" s="30" t="s">
        <v>73</v>
      </c>
      <c r="G190" s="29"/>
      <c r="H190" s="34">
        <v>223.44737000000001</v>
      </c>
      <c r="I190" s="32">
        <f t="shared" si="31"/>
        <v>0.2213937801857426</v>
      </c>
      <c r="J190" s="34">
        <v>163.13816800000001</v>
      </c>
      <c r="K190" s="32">
        <f t="shared" si="32"/>
        <v>0.73009661290710204</v>
      </c>
      <c r="L190" s="21"/>
      <c r="M190" s="2"/>
      <c r="N190" s="2"/>
      <c r="O190" s="10"/>
    </row>
    <row r="191" spans="2:15" x14ac:dyDescent="0.25">
      <c r="B191" s="7"/>
      <c r="C191" s="2"/>
      <c r="D191" s="21"/>
      <c r="E191" s="2"/>
      <c r="F191" s="30" t="s">
        <v>77</v>
      </c>
      <c r="G191" s="29"/>
      <c r="H191" s="34">
        <v>48.016122000000003</v>
      </c>
      <c r="I191" s="32">
        <f t="shared" si="31"/>
        <v>4.7574830526937055E-2</v>
      </c>
      <c r="J191" s="34">
        <v>23.323809000000001</v>
      </c>
      <c r="K191" s="32">
        <f t="shared" si="32"/>
        <v>0.48574953637447021</v>
      </c>
      <c r="L191" s="21"/>
      <c r="M191" s="2"/>
      <c r="N191" s="2"/>
      <c r="O191" s="10"/>
    </row>
    <row r="192" spans="2:15" x14ac:dyDescent="0.25">
      <c r="B192" s="7"/>
      <c r="C192" s="2"/>
      <c r="D192" s="21"/>
      <c r="E192" s="2"/>
      <c r="F192" s="30" t="s">
        <v>85</v>
      </c>
      <c r="G192" s="29"/>
      <c r="H192" s="34">
        <v>41.266046000000003</v>
      </c>
      <c r="I192" s="32">
        <f t="shared" si="31"/>
        <v>4.0886791002546788E-2</v>
      </c>
      <c r="J192" s="34">
        <v>30.424423999999998</v>
      </c>
      <c r="K192" s="32">
        <f>+J192/H192</f>
        <v>0.73727499843333666</v>
      </c>
      <c r="L192" s="21"/>
      <c r="M192" s="2"/>
      <c r="N192" s="2"/>
      <c r="O192" s="10"/>
    </row>
    <row r="193" spans="2:15" x14ac:dyDescent="0.25">
      <c r="B193" s="7"/>
      <c r="C193" s="2"/>
      <c r="D193" s="21"/>
      <c r="E193" s="2"/>
      <c r="F193" s="30" t="s">
        <v>82</v>
      </c>
      <c r="G193" s="29"/>
      <c r="H193" s="34">
        <v>37.332258000000003</v>
      </c>
      <c r="I193" s="32">
        <f t="shared" si="31"/>
        <v>3.6989156424125424E-2</v>
      </c>
      <c r="J193" s="34">
        <v>29.228724</v>
      </c>
      <c r="K193" s="32">
        <f t="shared" ref="K193:K196" si="33">+J193/H193</f>
        <v>0.78293480131847359</v>
      </c>
      <c r="L193" s="21"/>
      <c r="M193" s="2"/>
      <c r="N193" s="2"/>
      <c r="O193" s="10"/>
    </row>
    <row r="194" spans="2:15" x14ac:dyDescent="0.25">
      <c r="B194" s="7"/>
      <c r="C194" s="2"/>
      <c r="D194" s="21"/>
      <c r="E194" s="2"/>
      <c r="F194" s="30" t="s">
        <v>84</v>
      </c>
      <c r="G194" s="29"/>
      <c r="H194" s="34">
        <v>37.178741000000002</v>
      </c>
      <c r="I194" s="32">
        <f t="shared" si="31"/>
        <v>3.6837050319888105E-2</v>
      </c>
      <c r="J194" s="34">
        <v>27.658885999999999</v>
      </c>
      <c r="K194" s="32">
        <f t="shared" si="33"/>
        <v>0.74394358862232579</v>
      </c>
      <c r="L194" s="21"/>
      <c r="M194" s="2"/>
      <c r="N194" s="2"/>
      <c r="O194" s="10"/>
    </row>
    <row r="195" spans="2:15" x14ac:dyDescent="0.25">
      <c r="B195" s="7"/>
      <c r="C195" s="2"/>
      <c r="D195" s="21"/>
      <c r="E195" s="2"/>
      <c r="F195" s="30" t="s">
        <v>62</v>
      </c>
      <c r="G195" s="29"/>
      <c r="H195" s="34">
        <v>90.269913000000003</v>
      </c>
      <c r="I195" s="32">
        <f t="shared" si="31"/>
        <v>8.9440288673382495E-2</v>
      </c>
      <c r="J195" s="34">
        <v>66.363675000000015</v>
      </c>
      <c r="K195" s="32">
        <f t="shared" si="33"/>
        <v>0.73516936922272225</v>
      </c>
      <c r="L195" s="21"/>
      <c r="M195" s="2"/>
      <c r="N195" s="2"/>
      <c r="O195" s="10"/>
    </row>
    <row r="196" spans="2:15" x14ac:dyDescent="0.25">
      <c r="B196" s="7"/>
      <c r="C196" s="2"/>
      <c r="D196" s="21"/>
      <c r="E196" s="2"/>
      <c r="F196" s="40" t="s">
        <v>0</v>
      </c>
      <c r="G196" s="47"/>
      <c r="H196" s="61">
        <f>SUM(H188:H195)</f>
        <v>1009.2757339999999</v>
      </c>
      <c r="I196" s="43">
        <f>SUM(I188:I195)</f>
        <v>1</v>
      </c>
      <c r="J196" s="42">
        <f>SUM(J188:J195)</f>
        <v>721.32274700000028</v>
      </c>
      <c r="K196" s="43">
        <f t="shared" si="33"/>
        <v>0.71469344075203967</v>
      </c>
      <c r="L196" s="21"/>
      <c r="M196" s="2"/>
      <c r="N196" s="2"/>
      <c r="O196" s="10"/>
    </row>
    <row r="197" spans="2:15" x14ac:dyDescent="0.25">
      <c r="B197" s="7"/>
      <c r="C197" s="2"/>
      <c r="E197" s="21"/>
      <c r="F197" s="113" t="s">
        <v>115</v>
      </c>
      <c r="G197" s="113"/>
      <c r="H197" s="113"/>
      <c r="I197" s="113"/>
      <c r="J197" s="113"/>
      <c r="K197" s="113"/>
      <c r="L197" s="21"/>
      <c r="N197" s="2"/>
      <c r="O197" s="10"/>
    </row>
    <row r="198" spans="2:15" x14ac:dyDescent="0.25">
      <c r="B198" s="7"/>
      <c r="C198" s="2"/>
      <c r="D198" s="21"/>
      <c r="E198" s="21"/>
      <c r="F198" s="36"/>
      <c r="G198" s="36"/>
      <c r="H198" s="21"/>
      <c r="I198" s="21"/>
      <c r="J198" s="21"/>
      <c r="K198" s="21"/>
      <c r="L198" s="21"/>
      <c r="M198" s="2"/>
      <c r="N198" s="2"/>
      <c r="O198" s="10"/>
    </row>
    <row r="199" spans="2:15" ht="15" customHeight="1" x14ac:dyDescent="0.25">
      <c r="B199" s="7"/>
      <c r="C199" s="132" t="str">
        <f>+CONCATENATE("Al 19 de diciembre figuran ",J205," proyectos que no cuentan con ningún avance en ejecución del gasto, mientras que ",J206," (",FIXED(K206*100,1),"% de proyectos) no superan el 50,0% de ejecución, ",J207," proyectos (",FIXED(K207*100,1),"%) tienen un nivel de ejecución mayor al 50,0% pero no culminan y solo ",J208," proyectos por S/ ",FIXED(I208,1)," millones se han ejecutado al 100,0%.")</f>
        <v>Al 19 de diciembre figuran 375 proyectos que no cuentan con ningún avance en ejecución del gasto, mientras que 209 (9.2% de proyectos) no superan el 50,0% de ejecución, 1065 proyectos (46.8%) tienen un nivel de ejecución mayor al 50,0% pero no culminan y solo 629 proyectos por S/ 80.0 millones se han ejecutado al 100,0%.</v>
      </c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0"/>
    </row>
    <row r="200" spans="2:15" x14ac:dyDescent="0.25">
      <c r="B200" s="7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0"/>
    </row>
    <row r="201" spans="2:15" x14ac:dyDescent="0.25"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0"/>
    </row>
    <row r="202" spans="2:15" x14ac:dyDescent="0.25">
      <c r="B202" s="7"/>
      <c r="C202" s="2"/>
      <c r="D202" s="2"/>
      <c r="E202" s="116" t="s">
        <v>35</v>
      </c>
      <c r="F202" s="116"/>
      <c r="G202" s="116"/>
      <c r="H202" s="116"/>
      <c r="I202" s="116"/>
      <c r="J202" s="116"/>
      <c r="K202" s="116"/>
      <c r="L202" s="116"/>
      <c r="M202" s="2"/>
      <c r="N202" s="2"/>
      <c r="O202" s="10"/>
    </row>
    <row r="203" spans="2:15" x14ac:dyDescent="0.25">
      <c r="B203" s="7"/>
      <c r="C203" s="2"/>
      <c r="D203" s="2"/>
      <c r="E203" s="21"/>
      <c r="F203" s="117" t="s">
        <v>36</v>
      </c>
      <c r="G203" s="117"/>
      <c r="H203" s="117"/>
      <c r="I203" s="117"/>
      <c r="J203" s="117"/>
      <c r="K203" s="117"/>
      <c r="L203" s="21"/>
      <c r="M203" s="2"/>
      <c r="N203" s="2"/>
      <c r="O203" s="10"/>
    </row>
    <row r="204" spans="2:15" x14ac:dyDescent="0.25">
      <c r="B204" s="7"/>
      <c r="C204" s="2"/>
      <c r="D204" s="2"/>
      <c r="E204" s="2"/>
      <c r="F204" s="49" t="s">
        <v>27</v>
      </c>
      <c r="G204" s="50" t="s">
        <v>18</v>
      </c>
      <c r="H204" s="50" t="s">
        <v>20</v>
      </c>
      <c r="I204" s="50" t="s">
        <v>7</v>
      </c>
      <c r="J204" s="50" t="s">
        <v>26</v>
      </c>
      <c r="K204" s="50" t="s">
        <v>3</v>
      </c>
      <c r="L204" s="2"/>
      <c r="M204" s="2"/>
      <c r="N204" s="2"/>
      <c r="O204" s="10"/>
    </row>
    <row r="205" spans="2:15" x14ac:dyDescent="0.25">
      <c r="B205" s="7"/>
      <c r="C205" s="2"/>
      <c r="D205" s="2"/>
      <c r="E205" s="2"/>
      <c r="F205" s="44" t="s">
        <v>28</v>
      </c>
      <c r="G205" s="32">
        <f>+I205/H205</f>
        <v>0</v>
      </c>
      <c r="H205" s="60">
        <v>41.715985000000011</v>
      </c>
      <c r="I205" s="60">
        <v>0</v>
      </c>
      <c r="J205" s="60">
        <v>375</v>
      </c>
      <c r="K205" s="32">
        <f>+J205/J$209</f>
        <v>0.1646180860403863</v>
      </c>
      <c r="L205" s="2"/>
      <c r="M205" s="2"/>
      <c r="N205" s="2"/>
      <c r="O205" s="10"/>
    </row>
    <row r="206" spans="2:15" x14ac:dyDescent="0.25">
      <c r="B206" s="7"/>
      <c r="C206" s="2"/>
      <c r="D206" s="2"/>
      <c r="E206" s="2"/>
      <c r="F206" s="44" t="s">
        <v>29</v>
      </c>
      <c r="G206" s="32">
        <f t="shared" ref="G206:G209" si="34">+I206/H206</f>
        <v>0.24404187815442602</v>
      </c>
      <c r="H206" s="60">
        <v>219.39094799999995</v>
      </c>
      <c r="I206" s="60">
        <v>53.540579000000001</v>
      </c>
      <c r="J206" s="60">
        <v>209</v>
      </c>
      <c r="K206" s="32">
        <f t="shared" ref="K206:K208" si="35">+J206/J$209</f>
        <v>9.1747146619841971E-2</v>
      </c>
      <c r="L206" s="2"/>
      <c r="M206" s="2"/>
      <c r="N206" s="2"/>
      <c r="O206" s="10"/>
    </row>
    <row r="207" spans="2:15" x14ac:dyDescent="0.25">
      <c r="B207" s="7"/>
      <c r="C207" s="2"/>
      <c r="D207" s="2"/>
      <c r="E207" s="2"/>
      <c r="F207" s="44" t="s">
        <v>30</v>
      </c>
      <c r="G207" s="32">
        <f t="shared" si="34"/>
        <v>0.87969926125148346</v>
      </c>
      <c r="H207" s="60">
        <v>668.21372699999915</v>
      </c>
      <c r="I207" s="60">
        <v>587.82712199999969</v>
      </c>
      <c r="J207" s="60">
        <v>1065</v>
      </c>
      <c r="K207" s="32">
        <f t="shared" si="35"/>
        <v>0.46751536435469709</v>
      </c>
      <c r="L207" s="2"/>
      <c r="M207" s="2"/>
      <c r="N207" s="2"/>
      <c r="O207" s="10"/>
    </row>
    <row r="208" spans="2:15" x14ac:dyDescent="0.25">
      <c r="B208" s="7"/>
      <c r="C208" s="2"/>
      <c r="D208" s="2"/>
      <c r="E208" s="2"/>
      <c r="F208" s="44" t="s">
        <v>31</v>
      </c>
      <c r="G208" s="32">
        <f t="shared" si="34"/>
        <v>1</v>
      </c>
      <c r="H208" s="60">
        <v>79.955073999999939</v>
      </c>
      <c r="I208" s="60">
        <v>79.955073999999939</v>
      </c>
      <c r="J208" s="60">
        <v>629</v>
      </c>
      <c r="K208" s="32">
        <f t="shared" si="35"/>
        <v>0.27611940298507465</v>
      </c>
      <c r="L208" s="2"/>
      <c r="M208" s="2"/>
      <c r="N208" s="2"/>
      <c r="O208" s="10"/>
    </row>
    <row r="209" spans="2:15" x14ac:dyDescent="0.25">
      <c r="B209" s="7"/>
      <c r="C209" s="2"/>
      <c r="D209" s="2"/>
      <c r="E209" s="2"/>
      <c r="F209" s="48" t="s">
        <v>0</v>
      </c>
      <c r="G209" s="43">
        <f t="shared" si="34"/>
        <v>0.71469346849470594</v>
      </c>
      <c r="H209" s="61">
        <f t="shared" ref="H209:J209" si="36">SUM(H205:H208)</f>
        <v>1009.2757339999991</v>
      </c>
      <c r="I209" s="61">
        <f t="shared" si="36"/>
        <v>721.32277499999964</v>
      </c>
      <c r="J209" s="61">
        <f t="shared" si="36"/>
        <v>2278</v>
      </c>
      <c r="K209" s="43">
        <f>SUM(K205:K208)</f>
        <v>1</v>
      </c>
      <c r="L209" s="2"/>
      <c r="M209" s="2"/>
      <c r="N209" s="2"/>
      <c r="O209" s="10"/>
    </row>
    <row r="210" spans="2:15" x14ac:dyDescent="0.25">
      <c r="B210" s="7"/>
      <c r="C210" s="2"/>
      <c r="E210" s="21"/>
      <c r="F210" s="113" t="s">
        <v>111</v>
      </c>
      <c r="G210" s="113"/>
      <c r="H210" s="113"/>
      <c r="I210" s="113"/>
      <c r="J210" s="113"/>
      <c r="K210" s="113"/>
      <c r="L210" s="21"/>
      <c r="N210" s="2"/>
      <c r="O210" s="10"/>
    </row>
    <row r="211" spans="2:15" x14ac:dyDescent="0.25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0"/>
    </row>
    <row r="212" spans="2:15" x14ac:dyDescent="0.25"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</sheetData>
  <mergeCells count="68">
    <mergeCell ref="C199:N200"/>
    <mergeCell ref="E202:L202"/>
    <mergeCell ref="C169:N170"/>
    <mergeCell ref="E172:L172"/>
    <mergeCell ref="F173:K173"/>
    <mergeCell ref="F174:G174"/>
    <mergeCell ref="C182:N183"/>
    <mergeCell ref="F186:K186"/>
    <mergeCell ref="E185:L185"/>
    <mergeCell ref="F197:K197"/>
    <mergeCell ref="F180:K180"/>
    <mergeCell ref="G14:I14"/>
    <mergeCell ref="J14:L14"/>
    <mergeCell ref="E14:F15"/>
    <mergeCell ref="E20:L20"/>
    <mergeCell ref="F63:K63"/>
    <mergeCell ref="F50:K50"/>
    <mergeCell ref="B1:O2"/>
    <mergeCell ref="C7:N7"/>
    <mergeCell ref="C9:N10"/>
    <mergeCell ref="E12:L12"/>
    <mergeCell ref="E13:L13"/>
    <mergeCell ref="C167:N167"/>
    <mergeCell ref="F137:K137"/>
    <mergeCell ref="F138:G138"/>
    <mergeCell ref="F154:K154"/>
    <mergeCell ref="E74:L74"/>
    <mergeCell ref="F125:G125"/>
    <mergeCell ref="C133:N134"/>
    <mergeCell ref="E136:L136"/>
    <mergeCell ref="C150:N151"/>
    <mergeCell ref="E153:L153"/>
    <mergeCell ref="F88:K88"/>
    <mergeCell ref="F89:G89"/>
    <mergeCell ref="F148:K148"/>
    <mergeCell ref="F161:K161"/>
    <mergeCell ref="F124:K124"/>
    <mergeCell ref="C69:N69"/>
    <mergeCell ref="C71:N72"/>
    <mergeCell ref="F76:G76"/>
    <mergeCell ref="F131:K131"/>
    <mergeCell ref="F82:K82"/>
    <mergeCell ref="F99:K99"/>
    <mergeCell ref="C118:N118"/>
    <mergeCell ref="C120:N121"/>
    <mergeCell ref="E123:L123"/>
    <mergeCell ref="F112:K112"/>
    <mergeCell ref="F105:K105"/>
    <mergeCell ref="E87:L87"/>
    <mergeCell ref="C84:N85"/>
    <mergeCell ref="C101:N102"/>
    <mergeCell ref="E104:L104"/>
    <mergeCell ref="F210:K210"/>
    <mergeCell ref="F187:G187"/>
    <mergeCell ref="F203:K203"/>
    <mergeCell ref="C22:N23"/>
    <mergeCell ref="E25:L25"/>
    <mergeCell ref="F26:K26"/>
    <mergeCell ref="F27:G27"/>
    <mergeCell ref="C35:N36"/>
    <mergeCell ref="E38:L38"/>
    <mergeCell ref="F39:K39"/>
    <mergeCell ref="F40:G40"/>
    <mergeCell ref="C52:N53"/>
    <mergeCell ref="E55:L55"/>
    <mergeCell ref="F56:K56"/>
    <mergeCell ref="F33:K33"/>
    <mergeCell ref="F75:K75"/>
  </mergeCells>
  <pageMargins left="0.7" right="0.7" top="0.75" bottom="0.75" header="0.3" footer="0.3"/>
  <pageSetup scale="36" orientation="portrait" horizontalDpi="0" verticalDpi="0" r:id="rId1"/>
  <rowBreaks count="1" manualBreakCount="1">
    <brk id="1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2"/>
  <sheetViews>
    <sheetView zoomScaleNormal="100" workbookViewId="0">
      <selection activeCell="I16" sqref="I16"/>
    </sheetView>
  </sheetViews>
  <sheetFormatPr baseColWidth="10" defaultColWidth="0" defaultRowHeight="15" x14ac:dyDescent="0.25"/>
  <cols>
    <col min="1" max="3" width="11.7109375" style="1" customWidth="1"/>
    <col min="4" max="4" width="11.85546875" style="1" customWidth="1"/>
    <col min="5" max="16" width="11.7109375" style="1" customWidth="1"/>
    <col min="17" max="16384" width="11.42578125" style="1" hidden="1"/>
  </cols>
  <sheetData>
    <row r="1" spans="2:15" ht="15" customHeight="1" x14ac:dyDescent="0.25">
      <c r="B1" s="131" t="s">
        <v>100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2:15" ht="15" customHeigh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x14ac:dyDescent="0.25">
      <c r="B3" s="18" t="str">
        <f>+C7</f>
        <v>1. Ejecución del de proyectos de inversión pública en la Región</v>
      </c>
      <c r="C3" s="19"/>
      <c r="D3" s="19"/>
      <c r="E3" s="19"/>
      <c r="F3" s="19"/>
      <c r="G3" s="18"/>
      <c r="H3" s="20"/>
      <c r="I3" s="20" t="str">
        <f>+C118</f>
        <v>3. Ejecución de proyectos de inversión pública por el Gobierno Regional</v>
      </c>
      <c r="J3" s="20"/>
      <c r="K3" s="20"/>
      <c r="L3" s="18"/>
      <c r="M3" s="21"/>
      <c r="N3" s="21"/>
      <c r="O3" s="21"/>
    </row>
    <row r="4" spans="2:15" x14ac:dyDescent="0.25">
      <c r="B4" s="18" t="str">
        <f>+C69</f>
        <v>2. Ejecución de proyectos de inversión pública por el Gobierno Nacional en la región</v>
      </c>
      <c r="C4" s="19"/>
      <c r="D4" s="19"/>
      <c r="E4" s="19"/>
      <c r="F4" s="19"/>
      <c r="G4" s="18"/>
      <c r="H4" s="20"/>
      <c r="I4" s="20" t="str">
        <f>+C167</f>
        <v>4. Ejecución de proyectos de inversión pública por los Gobiernos Locales</v>
      </c>
      <c r="J4" s="20"/>
      <c r="K4" s="20"/>
      <c r="L4" s="18"/>
      <c r="M4" s="21"/>
      <c r="N4" s="21"/>
      <c r="O4" s="21"/>
    </row>
    <row r="6" spans="2:1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x14ac:dyDescent="0.25">
      <c r="B7" s="7"/>
      <c r="C7" s="114" t="s">
        <v>39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8"/>
    </row>
    <row r="8" spans="2:15" x14ac:dyDescent="0.25">
      <c r="B8" s="7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"/>
    </row>
    <row r="9" spans="2:15" ht="15" customHeight="1" x14ac:dyDescent="0.25">
      <c r="B9" s="7"/>
      <c r="C9" s="115" t="str">
        <f>+CONCATENATE("A la fecha en la región  se vienen ejecutando S/", " ",C19," millones, lo que equivale a un avance en la ejecución del presupuesto del"," ",D19,"%. Por niveles de gobierno, el Gobierno Nacional viene ejecutando el"," ",D16,"%  del presupuesto para esta región, el Gobierno Regional un ", D17, "%  y de los gobiernos locales en conjunto que tienen una ejecución del ", D18,"%.")</f>
        <v>A la fecha en la región  se vienen ejecutando S/ 662.0 millones, lo que equivale a un avance en la ejecución del presupuesto del 57.1%. Por niveles de gobierno, el Gobierno Nacional viene ejecutando el 29.3%  del presupuesto para esta región, el Gobierno Regional un 80.8%  y de los gobiernos locales en conjunto que tienen una ejecución del 60.5%.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9"/>
    </row>
    <row r="10" spans="2:15" x14ac:dyDescent="0.25">
      <c r="B10" s="7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9"/>
    </row>
    <row r="11" spans="2:15" x14ac:dyDescent="0.25">
      <c r="B11" s="7"/>
      <c r="C11" s="28"/>
      <c r="D11" s="28"/>
      <c r="E11" s="28"/>
      <c r="F11" s="2"/>
      <c r="G11" s="2"/>
      <c r="H11" s="2"/>
      <c r="I11" s="2"/>
      <c r="J11" s="2"/>
      <c r="K11" s="2"/>
      <c r="L11" s="28"/>
      <c r="M11" s="28"/>
      <c r="N11" s="28"/>
      <c r="O11" s="9"/>
    </row>
    <row r="12" spans="2:15" x14ac:dyDescent="0.25">
      <c r="B12" s="7"/>
      <c r="C12" s="28"/>
      <c r="E12" s="122" t="s">
        <v>43</v>
      </c>
      <c r="F12" s="123"/>
      <c r="G12" s="123"/>
      <c r="H12" s="123"/>
      <c r="I12" s="123"/>
      <c r="J12" s="123"/>
      <c r="K12" s="123"/>
      <c r="L12" s="123"/>
      <c r="M12" s="28"/>
      <c r="N12" s="28"/>
      <c r="O12" s="9"/>
    </row>
    <row r="13" spans="2:15" x14ac:dyDescent="0.25">
      <c r="B13" s="7"/>
      <c r="C13" s="28"/>
      <c r="E13" s="124" t="s">
        <v>12</v>
      </c>
      <c r="F13" s="124"/>
      <c r="G13" s="124"/>
      <c r="H13" s="124"/>
      <c r="I13" s="124"/>
      <c r="J13" s="124"/>
      <c r="K13" s="124"/>
      <c r="L13" s="124"/>
      <c r="M13" s="28"/>
      <c r="N13" s="28"/>
      <c r="O13" s="9"/>
    </row>
    <row r="14" spans="2:15" x14ac:dyDescent="0.25">
      <c r="B14" s="7"/>
      <c r="C14" s="2"/>
      <c r="E14" s="125" t="s">
        <v>11</v>
      </c>
      <c r="F14" s="126"/>
      <c r="G14" s="130">
        <v>2016</v>
      </c>
      <c r="H14" s="130"/>
      <c r="I14" s="130"/>
      <c r="J14" s="130">
        <v>2015</v>
      </c>
      <c r="K14" s="130"/>
      <c r="L14" s="130"/>
      <c r="M14" s="2"/>
      <c r="N14" s="2"/>
      <c r="O14" s="10"/>
    </row>
    <row r="15" spans="2:15" x14ac:dyDescent="0.25">
      <c r="B15" s="7"/>
      <c r="C15" s="2"/>
      <c r="E15" s="127"/>
      <c r="F15" s="128"/>
      <c r="G15" s="84" t="s">
        <v>6</v>
      </c>
      <c r="H15" s="84" t="s">
        <v>7</v>
      </c>
      <c r="I15" s="84" t="s">
        <v>8</v>
      </c>
      <c r="J15" s="84" t="s">
        <v>6</v>
      </c>
      <c r="K15" s="84" t="s">
        <v>7</v>
      </c>
      <c r="L15" s="84" t="s">
        <v>8</v>
      </c>
      <c r="M15" s="2"/>
      <c r="N15" s="84" t="s">
        <v>61</v>
      </c>
      <c r="O15" s="10"/>
    </row>
    <row r="16" spans="2:15" x14ac:dyDescent="0.25">
      <c r="B16" s="7"/>
      <c r="C16" s="16"/>
      <c r="D16" s="91" t="str">
        <f>+FIXED(I16*100,1)</f>
        <v>29.3</v>
      </c>
      <c r="E16" s="62" t="s">
        <v>9</v>
      </c>
      <c r="F16" s="31"/>
      <c r="G16" s="56">
        <f>+H81</f>
        <v>348.34211899999997</v>
      </c>
      <c r="H16" s="56">
        <f>+J81</f>
        <v>102.19411499999998</v>
      </c>
      <c r="I16" s="57">
        <f>+H16/G16</f>
        <v>0.29337283499730904</v>
      </c>
      <c r="J16" s="58">
        <v>141.23925500000001</v>
      </c>
      <c r="K16" s="58">
        <v>102.950475</v>
      </c>
      <c r="L16" s="59">
        <f t="shared" ref="L16:L19" si="0">+K16/J16</f>
        <v>0.72890836899415812</v>
      </c>
      <c r="N16" s="58">
        <f>+(I16-L16)*100</f>
        <v>-43.553553399684908</v>
      </c>
      <c r="O16" s="10"/>
    </row>
    <row r="17" spans="2:15" x14ac:dyDescent="0.25">
      <c r="B17" s="7"/>
      <c r="C17" s="16"/>
      <c r="D17" s="91" t="str">
        <f t="shared" ref="D17:D19" si="1">+FIXED(I17*100,1)</f>
        <v>80.8</v>
      </c>
      <c r="E17" s="62" t="s">
        <v>10</v>
      </c>
      <c r="F17" s="31"/>
      <c r="G17" s="56">
        <f>+H130</f>
        <v>342.64434299999994</v>
      </c>
      <c r="H17" s="56">
        <f>+J130</f>
        <v>276.69555600000001</v>
      </c>
      <c r="I17" s="57">
        <f t="shared" ref="I17:I19" si="2">+H17/G17</f>
        <v>0.80752991156197218</v>
      </c>
      <c r="J17" s="58">
        <v>375.46288900000002</v>
      </c>
      <c r="K17" s="58">
        <v>290.36851799999999</v>
      </c>
      <c r="L17" s="59">
        <f t="shared" si="0"/>
        <v>0.77336143333196372</v>
      </c>
      <c r="N17" s="58">
        <f t="shared" ref="N17:N19" si="3">+(I17-L17)*100</f>
        <v>3.4168478230008459</v>
      </c>
      <c r="O17" s="10"/>
    </row>
    <row r="18" spans="2:15" x14ac:dyDescent="0.25">
      <c r="B18" s="7"/>
      <c r="C18" s="16"/>
      <c r="D18" s="91" t="str">
        <f t="shared" si="1"/>
        <v>60.5</v>
      </c>
      <c r="E18" s="62" t="s">
        <v>5</v>
      </c>
      <c r="F18" s="31"/>
      <c r="G18" s="56">
        <f>+H179</f>
        <v>467.598005</v>
      </c>
      <c r="H18" s="56">
        <f>+J179</f>
        <v>283.096226</v>
      </c>
      <c r="I18" s="57">
        <f t="shared" si="2"/>
        <v>0.60542650518793384</v>
      </c>
      <c r="J18" s="58">
        <v>467.83748000000003</v>
      </c>
      <c r="K18" s="58">
        <v>264.64324699999997</v>
      </c>
      <c r="L18" s="59">
        <f t="shared" si="0"/>
        <v>0.56567346207490676</v>
      </c>
      <c r="N18" s="58">
        <f t="shared" si="3"/>
        <v>3.9753043113027076</v>
      </c>
      <c r="O18" s="10"/>
    </row>
    <row r="19" spans="2:15" x14ac:dyDescent="0.25">
      <c r="B19" s="7"/>
      <c r="C19" s="91" t="str">
        <f>+FIXED(H19,1)</f>
        <v>662.0</v>
      </c>
      <c r="D19" s="91" t="str">
        <f t="shared" si="1"/>
        <v>57.1</v>
      </c>
      <c r="E19" s="65" t="s">
        <v>0</v>
      </c>
      <c r="F19" s="41"/>
      <c r="G19" s="66">
        <f t="shared" ref="G19:H19" si="4">SUM(G16:G18)</f>
        <v>1158.5844669999999</v>
      </c>
      <c r="H19" s="61">
        <f t="shared" si="4"/>
        <v>661.98589700000002</v>
      </c>
      <c r="I19" s="67">
        <f t="shared" si="2"/>
        <v>0.57137473861886334</v>
      </c>
      <c r="J19" s="66">
        <f t="shared" ref="J19:K19" si="5">SUM(J16:J18)</f>
        <v>984.53962400000012</v>
      </c>
      <c r="K19" s="66">
        <f t="shared" si="5"/>
        <v>657.96223999999995</v>
      </c>
      <c r="L19" s="67">
        <f t="shared" si="0"/>
        <v>0.6682943214888829</v>
      </c>
      <c r="N19" s="58">
        <f t="shared" si="3"/>
        <v>-9.6919582870019561</v>
      </c>
      <c r="O19" s="10"/>
    </row>
    <row r="20" spans="2:15" x14ac:dyDescent="0.25">
      <c r="B20" s="7"/>
      <c r="C20" s="2"/>
      <c r="E20" s="113" t="s">
        <v>106</v>
      </c>
      <c r="F20" s="113"/>
      <c r="G20" s="113"/>
      <c r="H20" s="113"/>
      <c r="I20" s="113"/>
      <c r="J20" s="113"/>
      <c r="K20" s="113"/>
      <c r="L20" s="113"/>
      <c r="M20" s="14"/>
      <c r="N20" s="2"/>
      <c r="O20" s="10"/>
    </row>
    <row r="21" spans="2:15" x14ac:dyDescent="0.25">
      <c r="B21" s="7"/>
      <c r="C21" s="2"/>
      <c r="D21" s="2"/>
      <c r="E21" s="2"/>
      <c r="F21" s="22"/>
      <c r="G21" s="2"/>
      <c r="H21" s="23"/>
      <c r="I21" s="23"/>
      <c r="J21" s="24"/>
      <c r="K21" s="24"/>
      <c r="L21" s="2"/>
      <c r="M21" s="14"/>
      <c r="N21" s="2"/>
      <c r="O21" s="10"/>
    </row>
    <row r="22" spans="2:15" ht="15" customHeight="1" x14ac:dyDescent="0.25">
      <c r="B22" s="7"/>
      <c r="C22" s="115" t="str">
        <f>+CONCATENATE("La ejecución de los proyectos productivos tiene un avance de ", E28, "%, mientras que para los proyectos del tipo social el avance es de", E29, "%. Cabe resaltar que estos dos tipos de proyectos absorben el ",  E30, "% del presupuesto total en esta región.")</f>
        <v>La ejecución de los proyectos productivos tiene un avance de 64.1%, mientras que para los proyectos del tipo social el avance es de49.4%. Cabe resaltar que estos dos tipos de proyectos absorben el 95.8% del presupuesto total en esta región.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0"/>
    </row>
    <row r="23" spans="2:15" x14ac:dyDescent="0.25">
      <c r="B23" s="7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0"/>
    </row>
    <row r="24" spans="2:15" x14ac:dyDescent="0.25">
      <c r="B24" s="7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"/>
      <c r="N24" s="2"/>
      <c r="O24" s="10"/>
    </row>
    <row r="25" spans="2:15" x14ac:dyDescent="0.25">
      <c r="B25" s="7"/>
      <c r="C25" s="2"/>
      <c r="D25" s="2"/>
      <c r="E25" s="129" t="s">
        <v>40</v>
      </c>
      <c r="F25" s="129"/>
      <c r="G25" s="129"/>
      <c r="H25" s="129"/>
      <c r="I25" s="129"/>
      <c r="J25" s="129"/>
      <c r="K25" s="129"/>
      <c r="L25" s="129"/>
      <c r="M25" s="2"/>
      <c r="N25" s="2"/>
      <c r="O25" s="10"/>
    </row>
    <row r="26" spans="2:15" x14ac:dyDescent="0.25">
      <c r="B26" s="7"/>
      <c r="C26" s="2"/>
      <c r="D26" s="2"/>
      <c r="E26" s="21"/>
      <c r="F26" s="117" t="s">
        <v>1</v>
      </c>
      <c r="G26" s="117"/>
      <c r="H26" s="117"/>
      <c r="I26" s="117"/>
      <c r="J26" s="117"/>
      <c r="K26" s="117"/>
      <c r="L26" s="21"/>
      <c r="M26" s="2"/>
      <c r="N26" s="2"/>
      <c r="O26" s="10"/>
    </row>
    <row r="27" spans="2:15" x14ac:dyDescent="0.25">
      <c r="B27" s="7"/>
      <c r="C27" s="2"/>
      <c r="D27" s="2"/>
      <c r="E27" s="21"/>
      <c r="F27" s="120" t="s">
        <v>34</v>
      </c>
      <c r="G27" s="120"/>
      <c r="H27" s="50" t="s">
        <v>6</v>
      </c>
      <c r="I27" s="50" t="s">
        <v>16</v>
      </c>
      <c r="J27" s="50" t="s">
        <v>17</v>
      </c>
      <c r="K27" s="50" t="s">
        <v>18</v>
      </c>
      <c r="L27" s="21"/>
      <c r="M27" s="2"/>
      <c r="N27" s="2"/>
      <c r="O27" s="10"/>
    </row>
    <row r="28" spans="2:15" x14ac:dyDescent="0.25">
      <c r="B28" s="7"/>
      <c r="C28" s="2"/>
      <c r="D28" s="2"/>
      <c r="E28" s="91" t="str">
        <f>+FIXED(K28*100,1)</f>
        <v>64.1</v>
      </c>
      <c r="F28" s="30" t="s">
        <v>13</v>
      </c>
      <c r="G28" s="31"/>
      <c r="H28" s="83">
        <f>+H77+H126+H175</f>
        <v>634.179258</v>
      </c>
      <c r="I28" s="32">
        <f>+H28/H$32</f>
        <v>0.5473742105675925</v>
      </c>
      <c r="J28" s="60">
        <f>+J77+J126+J175</f>
        <v>406.29499099999998</v>
      </c>
      <c r="K28" s="32">
        <f>+J28/H28</f>
        <v>0.64066269256633424</v>
      </c>
      <c r="L28" s="21"/>
      <c r="M28" s="2"/>
      <c r="N28" s="2"/>
      <c r="O28" s="10"/>
    </row>
    <row r="29" spans="2:15" x14ac:dyDescent="0.25">
      <c r="B29" s="7"/>
      <c r="C29" s="2"/>
      <c r="D29" s="2"/>
      <c r="E29" s="91" t="str">
        <f>+FIXED(K29*100,1)</f>
        <v>49.4</v>
      </c>
      <c r="F29" s="30" t="s">
        <v>14</v>
      </c>
      <c r="G29" s="31"/>
      <c r="H29" s="83">
        <f t="shared" ref="H29:H31" si="6">+H78+H127+H176</f>
        <v>476.23446899999999</v>
      </c>
      <c r="I29" s="32">
        <f t="shared" ref="I29:I31" si="7">+H29/H$32</f>
        <v>0.41104855326875356</v>
      </c>
      <c r="J29" s="60">
        <f t="shared" ref="J29:J31" si="8">+J78+J127+J176</f>
        <v>235.19587000000001</v>
      </c>
      <c r="K29" s="32">
        <f t="shared" ref="K29:K32" si="9">+J29/H29</f>
        <v>0.49386570126657509</v>
      </c>
      <c r="L29" s="21"/>
      <c r="M29" s="2"/>
      <c r="N29" s="2"/>
      <c r="O29" s="10"/>
    </row>
    <row r="30" spans="2:15" x14ac:dyDescent="0.25">
      <c r="B30" s="7"/>
      <c r="C30" s="2"/>
      <c r="D30" s="2"/>
      <c r="E30" s="91" t="str">
        <f>+FIXED((I28+I29)*100,1)</f>
        <v>95.8</v>
      </c>
      <c r="F30" s="30" t="s">
        <v>25</v>
      </c>
      <c r="G30" s="31"/>
      <c r="H30" s="83">
        <f t="shared" si="6"/>
        <v>25.810452999999999</v>
      </c>
      <c r="I30" s="32">
        <f t="shared" si="7"/>
        <v>2.2277575554618578E-2</v>
      </c>
      <c r="J30" s="60">
        <f t="shared" si="8"/>
        <v>7.716094</v>
      </c>
      <c r="K30" s="32">
        <f t="shared" si="9"/>
        <v>0.2989522888265464</v>
      </c>
      <c r="L30" s="21"/>
      <c r="M30" s="2"/>
      <c r="N30" s="2"/>
      <c r="O30" s="10"/>
    </row>
    <row r="31" spans="2:15" x14ac:dyDescent="0.25">
      <c r="B31" s="7"/>
      <c r="C31" s="2"/>
      <c r="D31" s="2"/>
      <c r="E31" s="21"/>
      <c r="F31" s="30" t="s">
        <v>15</v>
      </c>
      <c r="G31" s="31"/>
      <c r="H31" s="83">
        <f t="shared" si="6"/>
        <v>22.360287</v>
      </c>
      <c r="I31" s="32">
        <f t="shared" si="7"/>
        <v>1.9299660609035246E-2</v>
      </c>
      <c r="J31" s="60">
        <f t="shared" si="8"/>
        <v>12.778942000000001</v>
      </c>
      <c r="K31" s="32">
        <f t="shared" si="9"/>
        <v>0.57150169852471044</v>
      </c>
      <c r="L31" s="21"/>
      <c r="M31" s="2"/>
      <c r="N31" s="2"/>
      <c r="O31" s="10"/>
    </row>
    <row r="32" spans="2:15" x14ac:dyDescent="0.25">
      <c r="B32" s="7"/>
      <c r="C32" s="2"/>
      <c r="D32" s="2"/>
      <c r="E32" s="21"/>
      <c r="F32" s="40" t="s">
        <v>0</v>
      </c>
      <c r="G32" s="41"/>
      <c r="H32" s="66">
        <f>SUM(H28:H31)</f>
        <v>1158.5844670000001</v>
      </c>
      <c r="I32" s="43">
        <f>SUM(I28:I31)</f>
        <v>0.99999999999999989</v>
      </c>
      <c r="J32" s="61">
        <f>SUM(J28:J31)</f>
        <v>661.98589700000002</v>
      </c>
      <c r="K32" s="43">
        <f t="shared" si="9"/>
        <v>0.57137473861886323</v>
      </c>
      <c r="L32" s="21"/>
      <c r="M32" s="2"/>
      <c r="N32" s="2"/>
      <c r="O32" s="10"/>
    </row>
    <row r="33" spans="2:15" x14ac:dyDescent="0.25">
      <c r="B33" s="7"/>
      <c r="C33" s="2"/>
      <c r="E33" s="21"/>
      <c r="F33" s="113" t="s">
        <v>107</v>
      </c>
      <c r="G33" s="113"/>
      <c r="H33" s="113"/>
      <c r="I33" s="113"/>
      <c r="J33" s="113"/>
      <c r="K33" s="113"/>
      <c r="L33" s="21"/>
      <c r="N33" s="2"/>
      <c r="O33" s="10"/>
    </row>
    <row r="34" spans="2:15" x14ac:dyDescent="0.25">
      <c r="B34" s="7"/>
      <c r="C34" s="2"/>
      <c r="E34" s="21"/>
      <c r="F34" s="21"/>
      <c r="G34" s="21"/>
      <c r="H34" s="36"/>
      <c r="I34" s="37"/>
      <c r="J34" s="36"/>
      <c r="K34" s="37"/>
      <c r="L34" s="21"/>
      <c r="N34" s="2"/>
      <c r="O34" s="10"/>
    </row>
    <row r="35" spans="2:15" ht="15" customHeight="1" x14ac:dyDescent="0.25">
      <c r="B35" s="7"/>
      <c r="C35" s="115" t="str">
        <f>+CONCATENATE("El sector ", F41," cuenta con el mayor presupuesto en esta región equivalente a ",  FIXED(I41*100,1),"% del presupuesto total, con un avance de ", FIXED(K41*100,1),"%.  El sector de ",   F42," es el segundo sector con mayor presupuesto equivalente al ", FIXED(I42*100,1),"% del total y con un avance del ",FIXED(K42*100,1),"% y el sector ",  F43, " con una ejecución del ", FIXED(K43*100,1),"%. Los 3 sectores concentran el ", FIXED(SUM(I41:I43)*100,1),"% del total presupuestado.")</f>
        <v>El sector EDUCACION cuenta con el mayor presupuesto en esta región equivalente a 19.7% del presupuesto total, con un avance de 66.9%.  El sector de SANEAMIENTO es el segundo sector con mayor presupuesto equivalente al 19.2% del total y con un avance del 33.0% y el sector AGROPECUARIA con una ejecución del 94.5%. Los 3 sectores concentran el 56.6% del total presupuestado.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0"/>
    </row>
    <row r="36" spans="2:15" x14ac:dyDescent="0.25">
      <c r="B36" s="7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0"/>
    </row>
    <row r="37" spans="2:15" x14ac:dyDescent="0.25">
      <c r="B37" s="7"/>
      <c r="C37" s="2"/>
      <c r="D37" s="21"/>
      <c r="E37" s="21"/>
      <c r="F37" s="21"/>
      <c r="G37" s="21"/>
      <c r="H37" s="35"/>
      <c r="I37" s="2"/>
      <c r="J37" s="2"/>
      <c r="K37" s="2"/>
      <c r="L37" s="2"/>
      <c r="M37" s="2"/>
      <c r="N37" s="2"/>
      <c r="O37" s="10"/>
    </row>
    <row r="38" spans="2:15" x14ac:dyDescent="0.25">
      <c r="B38" s="7"/>
      <c r="C38" s="2"/>
      <c r="D38" s="21"/>
      <c r="E38" s="116" t="s">
        <v>41</v>
      </c>
      <c r="F38" s="116"/>
      <c r="G38" s="116"/>
      <c r="H38" s="116"/>
      <c r="I38" s="116"/>
      <c r="J38" s="116"/>
      <c r="K38" s="116"/>
      <c r="L38" s="116"/>
      <c r="M38" s="2"/>
      <c r="N38" s="2"/>
      <c r="O38" s="10"/>
    </row>
    <row r="39" spans="2:15" x14ac:dyDescent="0.25">
      <c r="B39" s="7"/>
      <c r="C39" s="2"/>
      <c r="D39" s="21"/>
      <c r="E39" s="21"/>
      <c r="F39" s="117" t="s">
        <v>1</v>
      </c>
      <c r="G39" s="117"/>
      <c r="H39" s="117"/>
      <c r="I39" s="117"/>
      <c r="J39" s="117"/>
      <c r="K39" s="117"/>
      <c r="L39" s="21"/>
      <c r="M39" s="2"/>
      <c r="N39" s="2"/>
      <c r="O39" s="10"/>
    </row>
    <row r="40" spans="2:15" x14ac:dyDescent="0.25">
      <c r="B40" s="7"/>
      <c r="C40" s="2"/>
      <c r="D40" s="21"/>
      <c r="E40" s="2"/>
      <c r="F40" s="118" t="s">
        <v>22</v>
      </c>
      <c r="G40" s="119"/>
      <c r="H40" s="51" t="s">
        <v>20</v>
      </c>
      <c r="I40" s="51" t="s">
        <v>3</v>
      </c>
      <c r="J40" s="50" t="s">
        <v>21</v>
      </c>
      <c r="K40" s="50" t="s">
        <v>18</v>
      </c>
      <c r="L40" s="21"/>
      <c r="M40" s="2"/>
      <c r="N40" s="2"/>
      <c r="O40" s="10"/>
    </row>
    <row r="41" spans="2:15" x14ac:dyDescent="0.25">
      <c r="B41" s="7"/>
      <c r="C41" s="2"/>
      <c r="D41" s="21"/>
      <c r="E41" s="2"/>
      <c r="F41" s="30" t="s">
        <v>75</v>
      </c>
      <c r="G41" s="29"/>
      <c r="H41" s="34">
        <v>228.56330000000003</v>
      </c>
      <c r="I41" s="32">
        <f>+H41/H$49</f>
        <v>0.19727806345603285</v>
      </c>
      <c r="J41" s="34">
        <v>152.90958599999999</v>
      </c>
      <c r="K41" s="32">
        <f>+J41/H41</f>
        <v>0.66900323017737306</v>
      </c>
      <c r="L41" s="21"/>
      <c r="M41" s="2"/>
      <c r="N41" s="2"/>
      <c r="O41" s="10"/>
    </row>
    <row r="42" spans="2:15" x14ac:dyDescent="0.25">
      <c r="B42" s="7"/>
      <c r="C42" s="2"/>
      <c r="D42" s="21"/>
      <c r="E42" s="2"/>
      <c r="F42" s="30" t="s">
        <v>81</v>
      </c>
      <c r="G42" s="29"/>
      <c r="H42" s="34">
        <v>221.92661199999998</v>
      </c>
      <c r="I42" s="32">
        <f t="shared" ref="I42:I48" si="10">+H42/H$49</f>
        <v>0.19154979056006968</v>
      </c>
      <c r="J42" s="34">
        <v>73.335237000000006</v>
      </c>
      <c r="K42" s="32">
        <f t="shared" ref="K42:K49" si="11">+J42/H42</f>
        <v>0.3304481438215261</v>
      </c>
      <c r="L42" s="21"/>
      <c r="M42" s="2"/>
      <c r="N42" s="2"/>
      <c r="O42" s="10"/>
    </row>
    <row r="43" spans="2:15" x14ac:dyDescent="0.25">
      <c r="B43" s="7"/>
      <c r="C43" s="2"/>
      <c r="D43" s="21"/>
      <c r="E43" s="2"/>
      <c r="F43" s="30" t="s">
        <v>74</v>
      </c>
      <c r="G43" s="29"/>
      <c r="H43" s="34">
        <v>204.754727</v>
      </c>
      <c r="I43" s="32">
        <f t="shared" si="10"/>
        <v>0.17672835501600073</v>
      </c>
      <c r="J43" s="34">
        <v>193.49648399999998</v>
      </c>
      <c r="K43" s="32">
        <f t="shared" si="11"/>
        <v>0.94501595560233376</v>
      </c>
      <c r="L43" s="21"/>
      <c r="M43" s="2"/>
      <c r="N43" s="2"/>
      <c r="O43" s="10"/>
    </row>
    <row r="44" spans="2:15" x14ac:dyDescent="0.25">
      <c r="B44" s="7"/>
      <c r="C44" s="2"/>
      <c r="D44" s="21"/>
      <c r="E44" s="2"/>
      <c r="F44" s="30" t="s">
        <v>73</v>
      </c>
      <c r="G44" s="29"/>
      <c r="H44" s="34">
        <v>195.337436</v>
      </c>
      <c r="I44" s="32">
        <f t="shared" si="10"/>
        <v>0.16860008187905387</v>
      </c>
      <c r="J44" s="34">
        <v>122.45235700000001</v>
      </c>
      <c r="K44" s="32">
        <f t="shared" si="11"/>
        <v>0.62687603312249884</v>
      </c>
      <c r="L44" s="21"/>
      <c r="M44" s="2"/>
      <c r="N44" s="2"/>
      <c r="O44" s="10"/>
    </row>
    <row r="45" spans="2:15" x14ac:dyDescent="0.25">
      <c r="B45" s="7"/>
      <c r="C45" s="2"/>
      <c r="D45" s="21"/>
      <c r="E45" s="2"/>
      <c r="F45" s="30" t="s">
        <v>85</v>
      </c>
      <c r="G45" s="29"/>
      <c r="H45" s="34">
        <v>135.37133800000001</v>
      </c>
      <c r="I45" s="32">
        <f t="shared" si="10"/>
        <v>0.11684201010438715</v>
      </c>
      <c r="J45" s="34">
        <v>16.341135999999999</v>
      </c>
      <c r="K45" s="32">
        <f t="shared" si="11"/>
        <v>0.12071341128356135</v>
      </c>
      <c r="L45" s="21"/>
      <c r="M45" s="2"/>
      <c r="N45" s="2"/>
      <c r="O45" s="10"/>
    </row>
    <row r="46" spans="2:15" x14ac:dyDescent="0.25">
      <c r="B46" s="7"/>
      <c r="C46" s="2"/>
      <c r="D46" s="21"/>
      <c r="E46" s="2"/>
      <c r="F46" s="30" t="s">
        <v>117</v>
      </c>
      <c r="G46" s="29"/>
      <c r="H46" s="34">
        <v>41.326070999999999</v>
      </c>
      <c r="I46" s="32">
        <f t="shared" si="10"/>
        <v>3.5669450244752841E-2</v>
      </c>
      <c r="J46" s="34">
        <v>41.317959999999999</v>
      </c>
      <c r="K46" s="32">
        <f t="shared" si="11"/>
        <v>0.99980373164436565</v>
      </c>
      <c r="L46" s="21"/>
      <c r="M46" s="2"/>
      <c r="N46" s="2"/>
      <c r="O46" s="10"/>
    </row>
    <row r="47" spans="2:15" x14ac:dyDescent="0.25">
      <c r="B47" s="7"/>
      <c r="C47" s="2"/>
      <c r="D47" s="21"/>
      <c r="E47" s="2"/>
      <c r="F47" s="30" t="s">
        <v>82</v>
      </c>
      <c r="G47" s="29"/>
      <c r="H47" s="34">
        <v>22.360287</v>
      </c>
      <c r="I47" s="32">
        <f t="shared" si="10"/>
        <v>1.9299660609035246E-2</v>
      </c>
      <c r="J47" s="34">
        <v>12.778942000000001</v>
      </c>
      <c r="K47" s="32">
        <f t="shared" si="11"/>
        <v>0.57150169852471044</v>
      </c>
      <c r="L47" s="21"/>
      <c r="M47" s="2"/>
      <c r="N47" s="2"/>
      <c r="O47" s="10"/>
    </row>
    <row r="48" spans="2:15" x14ac:dyDescent="0.25">
      <c r="B48" s="7"/>
      <c r="C48" s="2"/>
      <c r="D48" s="21"/>
      <c r="E48" s="2"/>
      <c r="F48" s="30" t="s">
        <v>62</v>
      </c>
      <c r="G48" s="29"/>
      <c r="H48" s="34">
        <v>108.94469600000001</v>
      </c>
      <c r="I48" s="32">
        <f t="shared" si="10"/>
        <v>9.403258813066756E-2</v>
      </c>
      <c r="J48" s="34">
        <v>49.354195000000004</v>
      </c>
      <c r="K48" s="32">
        <f t="shared" si="11"/>
        <v>0.45302063167903101</v>
      </c>
      <c r="L48" s="21"/>
      <c r="M48" s="2"/>
      <c r="N48" s="2"/>
      <c r="O48" s="10"/>
    </row>
    <row r="49" spans="2:15" x14ac:dyDescent="0.25">
      <c r="B49" s="7"/>
      <c r="C49" s="2"/>
      <c r="D49" s="21"/>
      <c r="E49" s="2"/>
      <c r="F49" s="40" t="s">
        <v>0</v>
      </c>
      <c r="G49" s="47"/>
      <c r="H49" s="66">
        <f>SUM(H41:H48)</f>
        <v>1158.5844670000001</v>
      </c>
      <c r="I49" s="43">
        <f>SUM(I41:I48)</f>
        <v>0.99999999999999978</v>
      </c>
      <c r="J49" s="61">
        <f>SUM(J41:J48)</f>
        <v>661.98589700000002</v>
      </c>
      <c r="K49" s="43">
        <f t="shared" si="11"/>
        <v>0.57137473861886323</v>
      </c>
      <c r="L49" s="21"/>
      <c r="M49" s="2"/>
      <c r="N49" s="2"/>
      <c r="O49" s="10"/>
    </row>
    <row r="50" spans="2:15" x14ac:dyDescent="0.25">
      <c r="B50" s="7"/>
      <c r="C50" s="2"/>
      <c r="E50" s="21"/>
      <c r="F50" s="113" t="s">
        <v>108</v>
      </c>
      <c r="G50" s="113"/>
      <c r="H50" s="113"/>
      <c r="I50" s="113"/>
      <c r="J50" s="113"/>
      <c r="K50" s="113"/>
      <c r="L50" s="21"/>
      <c r="N50" s="2"/>
      <c r="O50" s="10"/>
    </row>
    <row r="51" spans="2:15" x14ac:dyDescent="0.25">
      <c r="B51" s="7"/>
      <c r="C51" s="2"/>
      <c r="E51" s="21"/>
      <c r="M51" s="2"/>
      <c r="N51" s="2"/>
      <c r="O51" s="10"/>
    </row>
    <row r="52" spans="2:15" ht="15" customHeight="1" x14ac:dyDescent="0.25">
      <c r="B52" s="7"/>
      <c r="C52" s="115" t="str">
        <f>+CONCATENATE("Al 19 de diciembre figuran ",J58," proyectos que no cuentan con ningún avance en ejecución del gasto, mientras que ",J59," (",FIXED(K59*100,1),"% de proyectos) no superan el 50,0% de ejecución, ",J60," proyectos (",FIXED(K60*100,1),"%) tienen un nivel de ejecución mayor al 50,0% pero no culminan y ",J61," proyectos por S/ ",FIXED(I61,1)," millones se han ejecutado al 100,0%.")</f>
        <v>Al 19 de diciembre figuran 270 proyectos que no cuentan con ningún avance en ejecución del gasto, mientras que 147 (12.8% de proyectos) no superan el 50,0% de ejecución, 493 proyectos (42.9%) tienen un nivel de ejecución mayor al 50,0% pero no culminan y 240 proyectos por S/ 198.8 millones se han ejecutado al 100,0%.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0"/>
    </row>
    <row r="53" spans="2:15" x14ac:dyDescent="0.25">
      <c r="B53" s="7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0"/>
    </row>
    <row r="54" spans="2:15" x14ac:dyDescent="0.25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0"/>
    </row>
    <row r="55" spans="2:15" x14ac:dyDescent="0.25">
      <c r="B55" s="7"/>
      <c r="C55" s="2"/>
      <c r="D55" s="2"/>
      <c r="E55" s="116" t="s">
        <v>42</v>
      </c>
      <c r="F55" s="116"/>
      <c r="G55" s="116"/>
      <c r="H55" s="116"/>
      <c r="I55" s="116"/>
      <c r="J55" s="116"/>
      <c r="K55" s="116"/>
      <c r="L55" s="116"/>
      <c r="M55" s="2"/>
      <c r="N55" s="2"/>
      <c r="O55" s="10"/>
    </row>
    <row r="56" spans="2:15" x14ac:dyDescent="0.25">
      <c r="B56" s="7"/>
      <c r="C56" s="2"/>
      <c r="D56" s="2"/>
      <c r="E56" s="21"/>
      <c r="F56" s="117" t="s">
        <v>36</v>
      </c>
      <c r="G56" s="117"/>
      <c r="H56" s="117"/>
      <c r="I56" s="117"/>
      <c r="J56" s="117"/>
      <c r="K56" s="117"/>
      <c r="L56" s="21"/>
      <c r="M56" s="2"/>
      <c r="N56" s="2"/>
      <c r="O56" s="10"/>
    </row>
    <row r="57" spans="2:15" x14ac:dyDescent="0.25">
      <c r="B57" s="7"/>
      <c r="C57" s="2"/>
      <c r="D57" s="2"/>
      <c r="E57" s="2"/>
      <c r="F57" s="49" t="s">
        <v>27</v>
      </c>
      <c r="G57" s="50" t="s">
        <v>18</v>
      </c>
      <c r="H57" s="50" t="s">
        <v>20</v>
      </c>
      <c r="I57" s="50" t="s">
        <v>7</v>
      </c>
      <c r="J57" s="50" t="s">
        <v>26</v>
      </c>
      <c r="K57" s="50" t="s">
        <v>3</v>
      </c>
      <c r="L57" s="2"/>
      <c r="M57" s="86" t="s">
        <v>47</v>
      </c>
      <c r="N57" s="2"/>
      <c r="O57" s="10"/>
    </row>
    <row r="58" spans="2:15" x14ac:dyDescent="0.25">
      <c r="B58" s="7"/>
      <c r="C58" s="2"/>
      <c r="D58" s="2"/>
      <c r="E58" s="2"/>
      <c r="F58" s="44" t="s">
        <v>28</v>
      </c>
      <c r="G58" s="32">
        <f>+I58/H58</f>
        <v>0</v>
      </c>
      <c r="H58" s="60">
        <f>+H107+H156+H205</f>
        <v>87.726454000000004</v>
      </c>
      <c r="I58" s="60">
        <f t="shared" ref="I58:J58" si="12">+I107+I156+I205</f>
        <v>0</v>
      </c>
      <c r="J58" s="63">
        <f t="shared" si="12"/>
        <v>270</v>
      </c>
      <c r="K58" s="32">
        <f>+J58/J$62</f>
        <v>0.23478260869565218</v>
      </c>
      <c r="L58" s="2"/>
      <c r="M58" s="82">
        <f>SUM(J59:J61)</f>
        <v>880</v>
      </c>
      <c r="N58" s="2"/>
      <c r="O58" s="10"/>
    </row>
    <row r="59" spans="2:15" x14ac:dyDescent="0.25">
      <c r="B59" s="7"/>
      <c r="C59" s="2"/>
      <c r="D59" s="2"/>
      <c r="E59" s="2"/>
      <c r="F59" s="44" t="s">
        <v>29</v>
      </c>
      <c r="G59" s="32">
        <f t="shared" ref="G59:G62" si="13">+I59/H59</f>
        <v>0.13111173033140777</v>
      </c>
      <c r="H59" s="60">
        <f t="shared" ref="H59:J61" si="14">+H108+H157+H206</f>
        <v>405.71452199999999</v>
      </c>
      <c r="I59" s="60">
        <f t="shared" si="14"/>
        <v>53.193933000000008</v>
      </c>
      <c r="J59" s="63">
        <f t="shared" si="14"/>
        <v>147</v>
      </c>
      <c r="K59" s="32">
        <f t="shared" ref="K59:K61" si="15">+J59/J$62</f>
        <v>0.12782608695652173</v>
      </c>
      <c r="L59" s="2"/>
      <c r="M59" s="2"/>
      <c r="N59" s="2"/>
      <c r="O59" s="10"/>
    </row>
    <row r="60" spans="2:15" x14ac:dyDescent="0.25">
      <c r="B60" s="7"/>
      <c r="C60" s="2"/>
      <c r="D60" s="2"/>
      <c r="E60" s="2"/>
      <c r="F60" s="44" t="s">
        <v>30</v>
      </c>
      <c r="G60" s="32">
        <f t="shared" si="13"/>
        <v>0.87915787031195725</v>
      </c>
      <c r="H60" s="60">
        <f t="shared" si="14"/>
        <v>466.32337700000005</v>
      </c>
      <c r="I60" s="60">
        <f t="shared" si="14"/>
        <v>409.97186699999997</v>
      </c>
      <c r="J60" s="63">
        <f t="shared" si="14"/>
        <v>493</v>
      </c>
      <c r="K60" s="32">
        <f t="shared" si="15"/>
        <v>0.42869565217391303</v>
      </c>
      <c r="L60" s="2"/>
      <c r="M60" s="2"/>
      <c r="N60" s="2"/>
      <c r="O60" s="10"/>
    </row>
    <row r="61" spans="2:15" x14ac:dyDescent="0.25">
      <c r="B61" s="7"/>
      <c r="C61" s="2"/>
      <c r="D61" s="2"/>
      <c r="E61" s="2"/>
      <c r="F61" s="44" t="s">
        <v>31</v>
      </c>
      <c r="G61" s="32">
        <f t="shared" si="13"/>
        <v>1</v>
      </c>
      <c r="H61" s="60">
        <f t="shared" si="14"/>
        <v>198.82011400000005</v>
      </c>
      <c r="I61" s="60">
        <f t="shared" si="14"/>
        <v>198.82011400000005</v>
      </c>
      <c r="J61" s="63">
        <f t="shared" si="14"/>
        <v>240</v>
      </c>
      <c r="K61" s="32">
        <f t="shared" si="15"/>
        <v>0.20869565217391303</v>
      </c>
      <c r="L61" s="2"/>
      <c r="M61" s="2"/>
      <c r="N61" s="2"/>
      <c r="O61" s="10"/>
    </row>
    <row r="62" spans="2:15" x14ac:dyDescent="0.25">
      <c r="B62" s="7"/>
      <c r="C62" s="2"/>
      <c r="D62" s="2"/>
      <c r="E62" s="2"/>
      <c r="F62" s="45" t="s">
        <v>0</v>
      </c>
      <c r="G62" s="43">
        <f t="shared" si="13"/>
        <v>0.5713747532919411</v>
      </c>
      <c r="H62" s="61">
        <f t="shared" ref="H62:J62" si="16">SUM(H58:H61)</f>
        <v>1158.5844670000001</v>
      </c>
      <c r="I62" s="61">
        <f t="shared" si="16"/>
        <v>661.98591400000009</v>
      </c>
      <c r="J62" s="64">
        <f t="shared" si="16"/>
        <v>1150</v>
      </c>
      <c r="K62" s="43">
        <f>SUM(K58:K61)</f>
        <v>1</v>
      </c>
      <c r="L62" s="2"/>
      <c r="M62" s="2"/>
      <c r="N62" s="2"/>
      <c r="O62" s="10"/>
    </row>
    <row r="63" spans="2:15" x14ac:dyDescent="0.25">
      <c r="B63" s="7"/>
      <c r="C63" s="2"/>
      <c r="E63" s="21"/>
      <c r="F63" s="113" t="s">
        <v>109</v>
      </c>
      <c r="G63" s="113"/>
      <c r="H63" s="113"/>
      <c r="I63" s="113"/>
      <c r="J63" s="113"/>
      <c r="K63" s="113"/>
      <c r="L63" s="21"/>
      <c r="N63" s="2"/>
      <c r="O63" s="10"/>
    </row>
    <row r="64" spans="2:15" x14ac:dyDescent="0.25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0"/>
    </row>
    <row r="65" spans="2:15" x14ac:dyDescent="0.25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8" spans="2:15" x14ac:dyDescent="0.2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2:15" x14ac:dyDescent="0.25">
      <c r="B69" s="7"/>
      <c r="C69" s="114" t="s">
        <v>19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8"/>
    </row>
    <row r="70" spans="2:15" ht="15" customHeight="1" x14ac:dyDescent="0.25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/>
    </row>
    <row r="71" spans="2:15" ht="15" customHeight="1" x14ac:dyDescent="0.25">
      <c r="B71" s="7"/>
      <c r="C71" s="132" t="str">
        <f>+CONCATENATE("Los proyectos del Gobierno Nacional en la región tienen una ejecución del ",FIXED(K81*100,1),"%, equivalente a S/ ",FIXED(J81,1)," millones de soles.")</f>
        <v>Los proyectos del Gobierno Nacional en la región tienen una ejecución del 29.3%, equivalente a S/ 102.2 millones de soles.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9"/>
    </row>
    <row r="72" spans="2:15" x14ac:dyDescent="0.25">
      <c r="B72" s="7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0"/>
    </row>
    <row r="73" spans="2:15" x14ac:dyDescent="0.25">
      <c r="B73" s="7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"/>
      <c r="N73" s="2"/>
      <c r="O73" s="10"/>
    </row>
    <row r="74" spans="2:15" x14ac:dyDescent="0.25">
      <c r="B74" s="7"/>
      <c r="C74" s="2"/>
      <c r="D74" s="2"/>
      <c r="E74" s="129" t="s">
        <v>24</v>
      </c>
      <c r="F74" s="129"/>
      <c r="G74" s="129"/>
      <c r="H74" s="129"/>
      <c r="I74" s="129"/>
      <c r="J74" s="129"/>
      <c r="K74" s="129"/>
      <c r="L74" s="129"/>
      <c r="M74" s="2"/>
      <c r="N74" s="2"/>
      <c r="O74" s="10"/>
    </row>
    <row r="75" spans="2:15" x14ac:dyDescent="0.25">
      <c r="B75" s="7"/>
      <c r="C75" s="2"/>
      <c r="D75" s="2"/>
      <c r="E75" s="21"/>
      <c r="F75" s="117" t="s">
        <v>1</v>
      </c>
      <c r="G75" s="117"/>
      <c r="H75" s="117"/>
      <c r="I75" s="117"/>
      <c r="J75" s="117"/>
      <c r="K75" s="117"/>
      <c r="L75" s="21"/>
      <c r="M75" s="2"/>
      <c r="N75" s="2"/>
      <c r="O75" s="10"/>
    </row>
    <row r="76" spans="2:15" x14ac:dyDescent="0.25">
      <c r="B76" s="7"/>
      <c r="C76" s="2"/>
      <c r="D76" s="2"/>
      <c r="E76" s="21"/>
      <c r="F76" s="120" t="s">
        <v>34</v>
      </c>
      <c r="G76" s="120"/>
      <c r="H76" s="50" t="s">
        <v>6</v>
      </c>
      <c r="I76" s="50" t="s">
        <v>16</v>
      </c>
      <c r="J76" s="50" t="s">
        <v>17</v>
      </c>
      <c r="K76" s="50" t="s">
        <v>18</v>
      </c>
      <c r="L76" s="21"/>
      <c r="M76" s="2"/>
      <c r="N76" s="2"/>
      <c r="O76" s="10"/>
    </row>
    <row r="77" spans="2:15" x14ac:dyDescent="0.25">
      <c r="B77" s="7"/>
      <c r="C77" s="2"/>
      <c r="D77" s="2"/>
      <c r="E77" s="21"/>
      <c r="F77" s="30" t="s">
        <v>13</v>
      </c>
      <c r="G77" s="31"/>
      <c r="H77" s="33">
        <v>205.55906699999997</v>
      </c>
      <c r="I77" s="32">
        <f>+H77/$H$81</f>
        <v>0.59010683976461653</v>
      </c>
      <c r="J77" s="34">
        <v>71.944761999999997</v>
      </c>
      <c r="K77" s="32">
        <f>+J77/H77</f>
        <v>0.34999556599466375</v>
      </c>
      <c r="L77" s="21"/>
      <c r="M77" s="2"/>
      <c r="N77" s="2"/>
      <c r="O77" s="10"/>
    </row>
    <row r="78" spans="2:15" x14ac:dyDescent="0.25">
      <c r="B78" s="7"/>
      <c r="C78" s="2"/>
      <c r="D78" s="2"/>
      <c r="E78" s="21"/>
      <c r="F78" s="30" t="s">
        <v>14</v>
      </c>
      <c r="G78" s="31"/>
      <c r="H78" s="34">
        <v>119.98706999999999</v>
      </c>
      <c r="I78" s="32">
        <f>+H78/$H$81</f>
        <v>0.34445180027167488</v>
      </c>
      <c r="J78" s="34">
        <v>23.347568000000003</v>
      </c>
      <c r="K78" s="32">
        <f t="shared" ref="K78:K81" si="17">+J78/H78</f>
        <v>0.19458403309623282</v>
      </c>
      <c r="L78" s="21"/>
      <c r="M78" s="2"/>
      <c r="N78" s="2"/>
      <c r="O78" s="10"/>
    </row>
    <row r="79" spans="2:15" x14ac:dyDescent="0.25">
      <c r="B79" s="7"/>
      <c r="C79" s="2"/>
      <c r="D79" s="2"/>
      <c r="E79" s="21"/>
      <c r="F79" s="30" t="s">
        <v>25</v>
      </c>
      <c r="G79" s="31"/>
      <c r="H79" s="34">
        <v>20.207775999999999</v>
      </c>
      <c r="I79" s="32">
        <f>+H79/$H$81</f>
        <v>5.8011290905651297E-2</v>
      </c>
      <c r="J79" s="34">
        <v>4.7865649999999995</v>
      </c>
      <c r="K79" s="32">
        <f t="shared" si="17"/>
        <v>0.23686748111222133</v>
      </c>
      <c r="L79" s="21"/>
      <c r="M79" s="2"/>
      <c r="N79" s="2"/>
      <c r="O79" s="10"/>
    </row>
    <row r="80" spans="2:15" x14ac:dyDescent="0.25">
      <c r="B80" s="7"/>
      <c r="C80" s="2"/>
      <c r="D80" s="2"/>
      <c r="E80" s="21"/>
      <c r="F80" s="30" t="s">
        <v>15</v>
      </c>
      <c r="G80" s="31"/>
      <c r="H80" s="34">
        <v>2.588206</v>
      </c>
      <c r="I80" s="32">
        <f>+H80/$H$81</f>
        <v>7.4300690580572605E-3</v>
      </c>
      <c r="J80" s="34">
        <v>2.1152199999999999</v>
      </c>
      <c r="K80" s="32">
        <f t="shared" si="17"/>
        <v>0.81725334073099276</v>
      </c>
      <c r="L80" s="21"/>
      <c r="M80" s="2"/>
      <c r="N80" s="2"/>
      <c r="O80" s="10"/>
    </row>
    <row r="81" spans="2:15" x14ac:dyDescent="0.25">
      <c r="B81" s="7"/>
      <c r="C81" s="2"/>
      <c r="D81" s="2"/>
      <c r="E81" s="21"/>
      <c r="F81" s="40" t="s">
        <v>0</v>
      </c>
      <c r="G81" s="41"/>
      <c r="H81" s="42">
        <f>SUM(H77:H80)</f>
        <v>348.34211899999997</v>
      </c>
      <c r="I81" s="43">
        <f>+H81/$H$81</f>
        <v>1</v>
      </c>
      <c r="J81" s="42">
        <f>SUM(J77:J80)</f>
        <v>102.19411499999998</v>
      </c>
      <c r="K81" s="43">
        <f t="shared" si="17"/>
        <v>0.29337283499730904</v>
      </c>
      <c r="L81" s="21"/>
      <c r="M81" s="2"/>
      <c r="N81" s="2"/>
      <c r="O81" s="10"/>
    </row>
    <row r="82" spans="2:15" x14ac:dyDescent="0.25">
      <c r="B82" s="7"/>
      <c r="C82" s="2"/>
      <c r="E82" s="21"/>
      <c r="F82" s="113" t="s">
        <v>110</v>
      </c>
      <c r="G82" s="113"/>
      <c r="H82" s="113"/>
      <c r="I82" s="113"/>
      <c r="J82" s="113"/>
      <c r="K82" s="113"/>
      <c r="L82" s="21"/>
      <c r="N82" s="2"/>
      <c r="O82" s="10"/>
    </row>
    <row r="83" spans="2:15" x14ac:dyDescent="0.25">
      <c r="B83" s="7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"/>
      <c r="N83" s="2"/>
      <c r="O83" s="10"/>
    </row>
    <row r="84" spans="2:15" ht="15" customHeight="1" x14ac:dyDescent="0.25">
      <c r="B84" s="7"/>
      <c r="C84" s="132" t="str">
        <f>+CONCATENATE("El sector ", F90," cuenta con el mayor presupuesto del GN en esta región equivalente a ",  FIXED(I90*100,1),"% del presupuesto total, con un avance de ", FIXED(K90*100,1),"%.  El sector de ",   F91," es el segundo sector con mayor presupuesto equivalente al ", FIXED(I91*100,1),"% del total y con un avance del ",FIXED(K91*100,1),"%, en tanto el sector ",  F92, " tiene una ejecución del ", FIXED(K92*100,1),"%.")</f>
        <v>El sector VIVIENDA Y DESARROLLO URBANO cuenta con el mayor presupuesto del GN en esta región equivalente a 32.7% del presupuesto total, con un avance de 1.7%.  El sector de SANEAMIENTO es el segundo sector con mayor presupuesto equivalente al 18.5% del total y con un avance del 2.2%, en tanto el sector EDUCACION tiene una ejecución del 37.1%.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0"/>
    </row>
    <row r="85" spans="2:15" x14ac:dyDescent="0.25">
      <c r="B85" s="7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0"/>
    </row>
    <row r="86" spans="2:15" x14ac:dyDescent="0.25">
      <c r="B86" s="7"/>
      <c r="C86" s="2"/>
      <c r="D86" s="21"/>
      <c r="E86" s="21"/>
      <c r="F86" s="21"/>
      <c r="G86" s="21"/>
      <c r="H86" s="35"/>
      <c r="I86" s="2"/>
      <c r="J86" s="2"/>
      <c r="K86" s="2"/>
      <c r="L86" s="2"/>
      <c r="M86" s="2"/>
      <c r="N86" s="2"/>
      <c r="O86" s="10"/>
    </row>
    <row r="87" spans="2:15" x14ac:dyDescent="0.25">
      <c r="B87" s="7"/>
      <c r="C87" s="2"/>
      <c r="D87" s="21"/>
      <c r="E87" s="116" t="s">
        <v>23</v>
      </c>
      <c r="F87" s="116"/>
      <c r="G87" s="116"/>
      <c r="H87" s="116"/>
      <c r="I87" s="116"/>
      <c r="J87" s="116"/>
      <c r="K87" s="116"/>
      <c r="L87" s="116"/>
      <c r="M87" s="2"/>
      <c r="N87" s="2"/>
      <c r="O87" s="10"/>
    </row>
    <row r="88" spans="2:15" x14ac:dyDescent="0.25">
      <c r="B88" s="7"/>
      <c r="C88" s="2"/>
      <c r="D88" s="21"/>
      <c r="E88" s="21"/>
      <c r="F88" s="117" t="s">
        <v>1</v>
      </c>
      <c r="G88" s="117"/>
      <c r="H88" s="117"/>
      <c r="I88" s="117"/>
      <c r="J88" s="117"/>
      <c r="K88" s="117"/>
      <c r="L88" s="21"/>
      <c r="M88" s="2"/>
      <c r="N88" s="2"/>
      <c r="O88" s="10"/>
    </row>
    <row r="89" spans="2:15" x14ac:dyDescent="0.25">
      <c r="B89" s="7"/>
      <c r="C89" s="2"/>
      <c r="D89" s="21"/>
      <c r="E89" s="2"/>
      <c r="F89" s="118" t="s">
        <v>22</v>
      </c>
      <c r="G89" s="119"/>
      <c r="H89" s="51" t="s">
        <v>20</v>
      </c>
      <c r="I89" s="51" t="s">
        <v>3</v>
      </c>
      <c r="J89" s="50" t="s">
        <v>21</v>
      </c>
      <c r="K89" s="50" t="s">
        <v>18</v>
      </c>
      <c r="L89" s="21"/>
      <c r="M89" s="2"/>
      <c r="N89" s="2"/>
      <c r="O89" s="10"/>
    </row>
    <row r="90" spans="2:15" x14ac:dyDescent="0.25">
      <c r="B90" s="7"/>
      <c r="C90" s="2"/>
      <c r="D90" s="21"/>
      <c r="E90" s="2"/>
      <c r="F90" s="30" t="s">
        <v>85</v>
      </c>
      <c r="G90" s="29"/>
      <c r="H90" s="34">
        <v>113.77253</v>
      </c>
      <c r="I90" s="32">
        <f t="shared" ref="I90:I97" si="18">+H90/$H$98</f>
        <v>0.32661146555177278</v>
      </c>
      <c r="J90" s="34">
        <v>1.97706</v>
      </c>
      <c r="K90" s="32">
        <f>+J90/H90</f>
        <v>1.7377305400521549E-2</v>
      </c>
      <c r="L90" s="21"/>
      <c r="M90" s="2"/>
      <c r="N90" s="2"/>
      <c r="O90" s="10"/>
    </row>
    <row r="91" spans="2:15" x14ac:dyDescent="0.25">
      <c r="B91" s="7"/>
      <c r="C91" s="2"/>
      <c r="D91" s="21"/>
      <c r="E91" s="2"/>
      <c r="F91" s="30" t="s">
        <v>81</v>
      </c>
      <c r="G91" s="29"/>
      <c r="H91" s="34">
        <v>64.489430999999996</v>
      </c>
      <c r="I91" s="32">
        <f t="shared" si="18"/>
        <v>0.18513245307553525</v>
      </c>
      <c r="J91" s="34">
        <v>1.418329</v>
      </c>
      <c r="K91" s="32">
        <f t="shared" ref="K91:K98" si="19">+J91/H91</f>
        <v>2.1993200715323416E-2</v>
      </c>
      <c r="L91" s="21"/>
      <c r="M91" s="2"/>
      <c r="N91" s="2"/>
      <c r="O91" s="10"/>
    </row>
    <row r="92" spans="2:15" x14ac:dyDescent="0.25">
      <c r="B92" s="7"/>
      <c r="C92" s="2"/>
      <c r="D92" s="21"/>
      <c r="E92" s="2"/>
      <c r="F92" s="30" t="s">
        <v>75</v>
      </c>
      <c r="G92" s="29"/>
      <c r="H92" s="34">
        <v>48.455593999999998</v>
      </c>
      <c r="I92" s="32">
        <f t="shared" si="18"/>
        <v>0.13910345995225462</v>
      </c>
      <c r="J92" s="34">
        <v>17.992957000000001</v>
      </c>
      <c r="K92" s="32">
        <f t="shared" si="19"/>
        <v>0.37132878816840015</v>
      </c>
      <c r="L92" s="21"/>
      <c r="M92" s="2"/>
      <c r="N92" s="2"/>
      <c r="O92" s="10"/>
    </row>
    <row r="93" spans="2:15" x14ac:dyDescent="0.25">
      <c r="B93" s="7"/>
      <c r="C93" s="2"/>
      <c r="D93" s="21"/>
      <c r="E93" s="2"/>
      <c r="F93" s="30" t="s">
        <v>117</v>
      </c>
      <c r="G93" s="29"/>
      <c r="H93" s="34">
        <v>41.326070999999999</v>
      </c>
      <c r="I93" s="32">
        <f t="shared" si="18"/>
        <v>0.11863644602793499</v>
      </c>
      <c r="J93" s="34">
        <v>41.317959999999999</v>
      </c>
      <c r="K93" s="32">
        <f t="shared" si="19"/>
        <v>0.99980373164436565</v>
      </c>
      <c r="L93" s="21"/>
      <c r="M93" s="2"/>
      <c r="N93" s="2"/>
      <c r="O93" s="10"/>
    </row>
    <row r="94" spans="2:15" x14ac:dyDescent="0.25">
      <c r="B94" s="7"/>
      <c r="C94" s="2"/>
      <c r="D94" s="21"/>
      <c r="E94" s="2"/>
      <c r="F94" s="30" t="s">
        <v>73</v>
      </c>
      <c r="G94" s="29"/>
      <c r="H94" s="34">
        <v>27.808591</v>
      </c>
      <c r="I94" s="32">
        <f t="shared" si="18"/>
        <v>7.9831262093229688E-2</v>
      </c>
      <c r="J94" s="34">
        <v>14.428578</v>
      </c>
      <c r="K94" s="32">
        <f t="shared" si="19"/>
        <v>0.51885325653500391</v>
      </c>
      <c r="L94" s="21"/>
      <c r="M94" s="2"/>
      <c r="N94" s="2"/>
      <c r="O94" s="10"/>
    </row>
    <row r="95" spans="2:15" x14ac:dyDescent="0.25">
      <c r="B95" s="7"/>
      <c r="C95" s="2"/>
      <c r="D95" s="21"/>
      <c r="E95" s="2"/>
      <c r="F95" s="30" t="s">
        <v>77</v>
      </c>
      <c r="G95" s="29"/>
      <c r="H95" s="34">
        <v>15.782703</v>
      </c>
      <c r="I95" s="32">
        <f t="shared" si="18"/>
        <v>4.5308052455178424E-2</v>
      </c>
      <c r="J95" s="34">
        <v>0.93461300000000003</v>
      </c>
      <c r="K95" s="32">
        <f t="shared" si="19"/>
        <v>5.9217549744172468E-2</v>
      </c>
      <c r="L95" s="21"/>
      <c r="M95" s="2"/>
      <c r="N95" s="2"/>
      <c r="O95" s="10"/>
    </row>
    <row r="96" spans="2:15" x14ac:dyDescent="0.25">
      <c r="B96" s="7"/>
      <c r="C96" s="2"/>
      <c r="D96" s="21"/>
      <c r="E96" s="2"/>
      <c r="F96" s="30" t="s">
        <v>76</v>
      </c>
      <c r="G96" s="29"/>
      <c r="H96" s="34">
        <v>10.42873</v>
      </c>
      <c r="I96" s="32">
        <f t="shared" si="18"/>
        <v>2.9938182697912572E-2</v>
      </c>
      <c r="J96" s="34">
        <v>5.064635</v>
      </c>
      <c r="K96" s="32">
        <f t="shared" si="19"/>
        <v>0.48564254707907867</v>
      </c>
      <c r="L96" s="21"/>
      <c r="M96" s="2"/>
      <c r="N96" s="2"/>
      <c r="O96" s="10"/>
    </row>
    <row r="97" spans="2:15" x14ac:dyDescent="0.25">
      <c r="B97" s="7"/>
      <c r="C97" s="2"/>
      <c r="D97" s="21"/>
      <c r="E97" s="2"/>
      <c r="F97" s="30" t="s">
        <v>62</v>
      </c>
      <c r="G97" s="29"/>
      <c r="H97" s="34">
        <v>26.278469000000001</v>
      </c>
      <c r="I97" s="32">
        <f t="shared" si="18"/>
        <v>7.5438678146181937E-2</v>
      </c>
      <c r="J97" s="34">
        <v>19.059983000000003</v>
      </c>
      <c r="K97" s="32">
        <f t="shared" si="19"/>
        <v>0.72530796980600365</v>
      </c>
      <c r="L97" s="21"/>
      <c r="M97" s="2"/>
      <c r="N97" s="2"/>
      <c r="O97" s="10"/>
    </row>
    <row r="98" spans="2:15" x14ac:dyDescent="0.25">
      <c r="B98" s="7"/>
      <c r="C98" s="2"/>
      <c r="D98" s="21"/>
      <c r="E98" s="2"/>
      <c r="F98" s="40" t="s">
        <v>0</v>
      </c>
      <c r="G98" s="47"/>
      <c r="H98" s="42">
        <f>SUM(H90:H97)</f>
        <v>348.34211899999991</v>
      </c>
      <c r="I98" s="43">
        <f>SUM(I90:I97)</f>
        <v>1.0000000000000002</v>
      </c>
      <c r="J98" s="42">
        <f>SUM(J90:J97)</f>
        <v>102.194115</v>
      </c>
      <c r="K98" s="43">
        <f t="shared" si="19"/>
        <v>0.29337283499730915</v>
      </c>
      <c r="L98" s="21"/>
      <c r="M98" s="2"/>
      <c r="N98" s="2"/>
      <c r="O98" s="10"/>
    </row>
    <row r="99" spans="2:15" x14ac:dyDescent="0.25">
      <c r="B99" s="7"/>
      <c r="C99" s="2"/>
      <c r="E99" s="21"/>
      <c r="F99" s="113" t="s">
        <v>111</v>
      </c>
      <c r="G99" s="113"/>
      <c r="H99" s="113"/>
      <c r="I99" s="113"/>
      <c r="J99" s="113"/>
      <c r="K99" s="113"/>
      <c r="L99" s="21"/>
      <c r="N99" s="2"/>
      <c r="O99" s="10"/>
    </row>
    <row r="100" spans="2:15" x14ac:dyDescent="0.25">
      <c r="B100" s="7"/>
      <c r="C100" s="2"/>
      <c r="D100" s="21"/>
      <c r="E100" s="21"/>
      <c r="F100" s="36"/>
      <c r="G100" s="36"/>
      <c r="H100" s="21"/>
      <c r="I100" s="21"/>
      <c r="J100" s="21"/>
      <c r="K100" s="21"/>
      <c r="L100" s="21"/>
      <c r="M100" s="2"/>
      <c r="N100" s="2"/>
      <c r="O100" s="10"/>
    </row>
    <row r="101" spans="2:15" ht="15" customHeight="1" x14ac:dyDescent="0.25">
      <c r="B101" s="7"/>
      <c r="C101" s="132" t="str">
        <f>+CONCATENATE("Al 19 de diciembre figuran ",J107," proyectos que no cuentan con ningún avance en ejecución del gasto, mientras que ",J108," (",FIXED(K108*100,1),"% de proyectos) no superan el 50,0% de ejecución, ",J109," proyectos (",FIXED(K109*100,1),"%) tienen un nivel de ejecución mayor al 50,0% pero no culminan y solo ",J110," proyectos por S/ ",FIXED(I110,1)," millones se han ejecutado al 100,0%.")</f>
        <v>Al 19 de diciembre figuran 32 proyectos que no cuentan con ningún avance en ejecución del gasto, mientras que 25 (25.8% de proyectos) no superan el 50,0% de ejecución, 35 proyectos (36.1%) tienen un nivel de ejecución mayor al 50,0% pero no culminan y solo 5 proyectos por S/ 40.4 millones se han ejecutado al 100,0%.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0"/>
    </row>
    <row r="102" spans="2:15" x14ac:dyDescent="0.25">
      <c r="B102" s="7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0"/>
    </row>
    <row r="103" spans="2:15" x14ac:dyDescent="0.25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0"/>
    </row>
    <row r="104" spans="2:15" x14ac:dyDescent="0.25">
      <c r="B104" s="7"/>
      <c r="C104" s="2"/>
      <c r="D104" s="2"/>
      <c r="E104" s="116" t="s">
        <v>35</v>
      </c>
      <c r="F104" s="116"/>
      <c r="G104" s="116"/>
      <c r="H104" s="116"/>
      <c r="I104" s="116"/>
      <c r="J104" s="116"/>
      <c r="K104" s="116"/>
      <c r="L104" s="116"/>
      <c r="M104" s="2"/>
      <c r="N104" s="2"/>
      <c r="O104" s="10"/>
    </row>
    <row r="105" spans="2:15" x14ac:dyDescent="0.25">
      <c r="B105" s="7"/>
      <c r="C105" s="2"/>
      <c r="D105" s="2"/>
      <c r="E105" s="21"/>
      <c r="F105" s="117" t="s">
        <v>36</v>
      </c>
      <c r="G105" s="117"/>
      <c r="H105" s="117"/>
      <c r="I105" s="117"/>
      <c r="J105" s="117"/>
      <c r="K105" s="117"/>
      <c r="L105" s="21"/>
      <c r="M105" s="2"/>
      <c r="N105" s="2"/>
      <c r="O105" s="10"/>
    </row>
    <row r="106" spans="2:15" x14ac:dyDescent="0.25">
      <c r="B106" s="7"/>
      <c r="C106" s="2"/>
      <c r="D106" s="2"/>
      <c r="E106" s="2"/>
      <c r="F106" s="49" t="s">
        <v>27</v>
      </c>
      <c r="G106" s="50" t="s">
        <v>18</v>
      </c>
      <c r="H106" s="50" t="s">
        <v>20</v>
      </c>
      <c r="I106" s="50" t="s">
        <v>7</v>
      </c>
      <c r="J106" s="50" t="s">
        <v>26</v>
      </c>
      <c r="K106" s="50" t="s">
        <v>3</v>
      </c>
      <c r="L106" s="2"/>
      <c r="M106" s="2"/>
      <c r="N106" s="2"/>
      <c r="O106" s="10"/>
    </row>
    <row r="107" spans="2:15" x14ac:dyDescent="0.25">
      <c r="B107" s="7"/>
      <c r="C107" s="2"/>
      <c r="D107" s="2"/>
      <c r="E107" s="2"/>
      <c r="F107" s="44" t="s">
        <v>28</v>
      </c>
      <c r="G107" s="32">
        <f>+I107/H107</f>
        <v>0</v>
      </c>
      <c r="H107" s="34">
        <v>5.6861880000000005</v>
      </c>
      <c r="I107" s="34">
        <v>0</v>
      </c>
      <c r="J107" s="44">
        <v>32</v>
      </c>
      <c r="K107" s="32">
        <f>+J107/$J$111</f>
        <v>0.32989690721649484</v>
      </c>
      <c r="L107" s="2"/>
      <c r="M107" s="2"/>
      <c r="N107" s="2"/>
      <c r="O107" s="10"/>
    </row>
    <row r="108" spans="2:15" x14ac:dyDescent="0.25">
      <c r="B108" s="7"/>
      <c r="C108" s="2"/>
      <c r="D108" s="2"/>
      <c r="E108" s="2"/>
      <c r="F108" s="44" t="s">
        <v>29</v>
      </c>
      <c r="G108" s="32">
        <f t="shared" ref="G108:G111" si="20">+I108/H108</f>
        <v>8.6973829089438306E-2</v>
      </c>
      <c r="H108" s="34">
        <v>257.63620199999997</v>
      </c>
      <c r="I108" s="34">
        <v>22.407607000000002</v>
      </c>
      <c r="J108" s="44">
        <v>25</v>
      </c>
      <c r="K108" s="32">
        <f>+J108/$J$111</f>
        <v>0.25773195876288657</v>
      </c>
      <c r="L108" s="2"/>
      <c r="M108" s="2"/>
      <c r="N108" s="2"/>
      <c r="O108" s="10"/>
    </row>
    <row r="109" spans="2:15" x14ac:dyDescent="0.25">
      <c r="B109" s="7"/>
      <c r="C109" s="2"/>
      <c r="D109" s="2"/>
      <c r="E109" s="2"/>
      <c r="F109" s="44" t="s">
        <v>30</v>
      </c>
      <c r="G109" s="32">
        <f t="shared" si="20"/>
        <v>0.88266835980540437</v>
      </c>
      <c r="H109" s="34">
        <v>44.601975999999986</v>
      </c>
      <c r="I109" s="34">
        <v>39.368752999999998</v>
      </c>
      <c r="J109" s="44">
        <v>35</v>
      </c>
      <c r="K109" s="32">
        <f>+J109/$J$111</f>
        <v>0.36082474226804123</v>
      </c>
      <c r="L109" s="2"/>
      <c r="M109" s="2"/>
      <c r="N109" s="2"/>
      <c r="O109" s="10"/>
    </row>
    <row r="110" spans="2:15" x14ac:dyDescent="0.25">
      <c r="B110" s="7"/>
      <c r="C110" s="2"/>
      <c r="D110" s="2"/>
      <c r="E110" s="2"/>
      <c r="F110" s="44" t="s">
        <v>31</v>
      </c>
      <c r="G110" s="32">
        <f t="shared" si="20"/>
        <v>1</v>
      </c>
      <c r="H110" s="34">
        <v>40.417752999999998</v>
      </c>
      <c r="I110" s="34">
        <v>40.417752999999998</v>
      </c>
      <c r="J110" s="44">
        <v>5</v>
      </c>
      <c r="K110" s="32">
        <f>+J110/$J$111</f>
        <v>5.1546391752577317E-2</v>
      </c>
      <c r="L110" s="2"/>
      <c r="M110" s="2"/>
      <c r="N110" s="2"/>
      <c r="O110" s="10"/>
    </row>
    <row r="111" spans="2:15" x14ac:dyDescent="0.25">
      <c r="B111" s="7"/>
      <c r="C111" s="2"/>
      <c r="D111" s="2"/>
      <c r="E111" s="2"/>
      <c r="F111" s="45" t="s">
        <v>0</v>
      </c>
      <c r="G111" s="43">
        <f t="shared" si="20"/>
        <v>0.29337282925582708</v>
      </c>
      <c r="H111" s="42">
        <f t="shared" ref="H111:J111" si="21">SUM(H107:H110)</f>
        <v>348.34211899999997</v>
      </c>
      <c r="I111" s="42">
        <f t="shared" si="21"/>
        <v>102.19411299999999</v>
      </c>
      <c r="J111" s="45">
        <f t="shared" si="21"/>
        <v>97</v>
      </c>
      <c r="K111" s="43">
        <f>+J111/$J$111</f>
        <v>1</v>
      </c>
      <c r="L111" s="2"/>
      <c r="M111" s="2"/>
      <c r="N111" s="2"/>
      <c r="O111" s="10"/>
    </row>
    <row r="112" spans="2:15" x14ac:dyDescent="0.25">
      <c r="B112" s="7"/>
      <c r="C112" s="2"/>
      <c r="E112" s="21"/>
      <c r="F112" s="113" t="s">
        <v>112</v>
      </c>
      <c r="G112" s="113"/>
      <c r="H112" s="113"/>
      <c r="I112" s="113"/>
      <c r="J112" s="113"/>
      <c r="K112" s="113"/>
      <c r="L112" s="21"/>
      <c r="N112" s="2"/>
      <c r="O112" s="10"/>
    </row>
    <row r="113" spans="2:15" x14ac:dyDescent="0.25"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0"/>
    </row>
    <row r="114" spans="2:15" x14ac:dyDescent="0.25"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7" spans="2:15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</row>
    <row r="118" spans="2:15" x14ac:dyDescent="0.25">
      <c r="B118" s="7"/>
      <c r="C118" s="114" t="s">
        <v>32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8"/>
    </row>
    <row r="119" spans="2:15" x14ac:dyDescent="0.25"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</row>
    <row r="120" spans="2:15" ht="15" customHeight="1" x14ac:dyDescent="0.25">
      <c r="B120" s="7"/>
      <c r="C120" s="132" t="str">
        <f>+CONCATENATE("Los proyectos del Gobierno Regional tienen una ejecución del ",FIXED(K130*100,1),"%, equivalente a S/ ",FIXED(J130,1)," millones de soles.")</f>
        <v>Los proyectos del Gobierno Regional tienen una ejecución del 80.8%, equivalente a S/ 276.7 millones de soles.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9"/>
    </row>
    <row r="121" spans="2:15" x14ac:dyDescent="0.25">
      <c r="B121" s="7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0"/>
    </row>
    <row r="122" spans="2:15" x14ac:dyDescent="0.25">
      <c r="B122" s="7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"/>
      <c r="N122" s="2"/>
      <c r="O122" s="10"/>
    </row>
    <row r="123" spans="2:15" x14ac:dyDescent="0.25">
      <c r="B123" s="7"/>
      <c r="C123" s="2"/>
      <c r="D123" s="2"/>
      <c r="E123" s="129" t="s">
        <v>37</v>
      </c>
      <c r="F123" s="129"/>
      <c r="G123" s="129"/>
      <c r="H123" s="129"/>
      <c r="I123" s="129"/>
      <c r="J123" s="129"/>
      <c r="K123" s="129"/>
      <c r="L123" s="129"/>
      <c r="M123" s="2"/>
      <c r="N123" s="2"/>
      <c r="O123" s="10"/>
    </row>
    <row r="124" spans="2:15" x14ac:dyDescent="0.25">
      <c r="B124" s="7"/>
      <c r="C124" s="2"/>
      <c r="D124" s="2"/>
      <c r="E124" s="21"/>
      <c r="F124" s="117" t="s">
        <v>1</v>
      </c>
      <c r="G124" s="117"/>
      <c r="H124" s="117"/>
      <c r="I124" s="117"/>
      <c r="J124" s="117"/>
      <c r="K124" s="117"/>
      <c r="L124" s="21"/>
      <c r="M124" s="2"/>
      <c r="N124" s="2"/>
      <c r="O124" s="10"/>
    </row>
    <row r="125" spans="2:15" x14ac:dyDescent="0.25">
      <c r="B125" s="7"/>
      <c r="C125" s="2"/>
      <c r="D125" s="2"/>
      <c r="E125" s="21"/>
      <c r="F125" s="120" t="s">
        <v>34</v>
      </c>
      <c r="G125" s="120"/>
      <c r="H125" s="50" t="s">
        <v>6</v>
      </c>
      <c r="I125" s="50" t="s">
        <v>16</v>
      </c>
      <c r="J125" s="50" t="s">
        <v>17</v>
      </c>
      <c r="K125" s="50" t="s">
        <v>18</v>
      </c>
      <c r="L125" s="21"/>
      <c r="M125" s="2"/>
      <c r="N125" s="2"/>
      <c r="O125" s="10"/>
    </row>
    <row r="126" spans="2:15" x14ac:dyDescent="0.25">
      <c r="B126" s="7"/>
      <c r="C126" s="2"/>
      <c r="D126" s="2"/>
      <c r="E126" s="21"/>
      <c r="F126" s="30" t="s">
        <v>13</v>
      </c>
      <c r="G126" s="31"/>
      <c r="H126" s="33">
        <v>236.65287999999998</v>
      </c>
      <c r="I126" s="32">
        <f>+H126/H$130</f>
        <v>0.690666239891782</v>
      </c>
      <c r="J126" s="34">
        <v>211.83468199999996</v>
      </c>
      <c r="K126" s="32">
        <f>+J126/H126</f>
        <v>0.89512826550008595</v>
      </c>
      <c r="L126" s="21"/>
      <c r="M126" s="2"/>
      <c r="N126" s="2"/>
      <c r="O126" s="10"/>
    </row>
    <row r="127" spans="2:15" x14ac:dyDescent="0.25">
      <c r="B127" s="7"/>
      <c r="C127" s="2"/>
      <c r="D127" s="2"/>
      <c r="E127" s="21"/>
      <c r="F127" s="30" t="s">
        <v>14</v>
      </c>
      <c r="G127" s="31"/>
      <c r="H127" s="34">
        <v>97.839679000000004</v>
      </c>
      <c r="I127" s="32">
        <f t="shared" ref="I127:I129" si="22">+H127/H$130</f>
        <v>0.2855429572931838</v>
      </c>
      <c r="J127" s="34">
        <v>61.975757999999999</v>
      </c>
      <c r="K127" s="32">
        <f t="shared" ref="K127:K130" si="23">+J127/H127</f>
        <v>0.63344195967772954</v>
      </c>
      <c r="L127" s="21"/>
      <c r="M127" s="2"/>
      <c r="N127" s="2"/>
      <c r="O127" s="10"/>
    </row>
    <row r="128" spans="2:15" x14ac:dyDescent="0.25">
      <c r="B128" s="7"/>
      <c r="C128" s="2"/>
      <c r="D128" s="2"/>
      <c r="E128" s="21"/>
      <c r="F128" s="30" t="s">
        <v>25</v>
      </c>
      <c r="G128" s="31"/>
      <c r="H128" s="34">
        <v>1.987981</v>
      </c>
      <c r="I128" s="32">
        <f t="shared" si="22"/>
        <v>5.8018789471157278E-3</v>
      </c>
      <c r="J128" s="34">
        <v>3.5091000000000004E-2</v>
      </c>
      <c r="K128" s="32">
        <f t="shared" si="23"/>
        <v>1.7651577152900357E-2</v>
      </c>
      <c r="L128" s="21"/>
      <c r="M128" s="2"/>
      <c r="N128" s="2"/>
      <c r="O128" s="10"/>
    </row>
    <row r="129" spans="2:15" x14ac:dyDescent="0.25">
      <c r="B129" s="7"/>
      <c r="C129" s="2"/>
      <c r="D129" s="2"/>
      <c r="E129" s="21"/>
      <c r="F129" s="30" t="s">
        <v>15</v>
      </c>
      <c r="G129" s="31"/>
      <c r="H129" s="34">
        <v>6.1638029999999997</v>
      </c>
      <c r="I129" s="32">
        <f t="shared" si="22"/>
        <v>1.798892386791864E-2</v>
      </c>
      <c r="J129" s="34">
        <v>2.850025</v>
      </c>
      <c r="K129" s="32">
        <f t="shared" si="23"/>
        <v>0.46238093592543439</v>
      </c>
      <c r="L129" s="21"/>
      <c r="M129" s="2"/>
      <c r="N129" s="2"/>
      <c r="O129" s="10"/>
    </row>
    <row r="130" spans="2:15" x14ac:dyDescent="0.25">
      <c r="B130" s="7"/>
      <c r="C130" s="2"/>
      <c r="D130" s="2"/>
      <c r="E130" s="21"/>
      <c r="F130" s="40" t="s">
        <v>0</v>
      </c>
      <c r="G130" s="41"/>
      <c r="H130" s="42">
        <f>SUM(H126:H129)</f>
        <v>342.64434299999994</v>
      </c>
      <c r="I130" s="43">
        <f>SUM(I126:I129)</f>
        <v>1.0000000000000002</v>
      </c>
      <c r="J130" s="42">
        <f>SUM(J126:J129)</f>
        <v>276.69555600000001</v>
      </c>
      <c r="K130" s="43">
        <f t="shared" si="23"/>
        <v>0.80752991156197218</v>
      </c>
      <c r="L130" s="21"/>
      <c r="M130" s="2"/>
      <c r="N130" s="2"/>
      <c r="O130" s="10"/>
    </row>
    <row r="131" spans="2:15" x14ac:dyDescent="0.25">
      <c r="B131" s="7"/>
      <c r="C131" s="2"/>
      <c r="E131" s="21"/>
      <c r="F131" s="113" t="s">
        <v>113</v>
      </c>
      <c r="G131" s="113"/>
      <c r="H131" s="113"/>
      <c r="I131" s="113"/>
      <c r="J131" s="113"/>
      <c r="K131" s="113"/>
      <c r="L131" s="21"/>
      <c r="N131" s="2"/>
      <c r="O131" s="10"/>
    </row>
    <row r="132" spans="2:15" x14ac:dyDescent="0.25">
      <c r="B132" s="7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"/>
      <c r="N132" s="2"/>
      <c r="O132" s="10"/>
    </row>
    <row r="133" spans="2:15" ht="15" customHeight="1" x14ac:dyDescent="0.25">
      <c r="B133" s="7"/>
      <c r="C133" s="132" t="str">
        <f>+CONCATENATE("El sector ", F139," cuenta con el mayor presupuesto del GR en esta región equivalente a ",  FIXED(I139*100,1),"% del presupuesto total, con un avance de ", FIXED(K139*100,1),"%.  El sector de ",   F140," es el segundo sector con mayor presupuesto equivalente al ", FIXED(I140*100,1),"% del total y con un avance del ",FIXED(K140*100,1),"%, en tanto el sector ",  F141, " tiene una ejecución del ", FIXED(K141*100,1),"%.")</f>
        <v>El sector AGROPECUARIA cuenta con el mayor presupuesto del GR en esta región equivalente a 56.1% del presupuesto total, con un avance de 96.4%.  El sector de EDUCACION es el segundo sector con mayor presupuesto equivalente al 24.9% del total y con un avance del 71.8%, en tanto el sector TRANSPORTE tiene una ejecución del 45.8%.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0"/>
    </row>
    <row r="134" spans="2:15" x14ac:dyDescent="0.25">
      <c r="B134" s="7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0"/>
    </row>
    <row r="135" spans="2:15" x14ac:dyDescent="0.25">
      <c r="B135" s="7"/>
      <c r="C135" s="2"/>
      <c r="D135" s="21"/>
      <c r="E135" s="21"/>
      <c r="F135" s="21"/>
      <c r="G135" s="21"/>
      <c r="H135" s="35"/>
      <c r="I135" s="2"/>
      <c r="J135" s="2"/>
      <c r="K135" s="2"/>
      <c r="L135" s="2"/>
      <c r="M135" s="2"/>
      <c r="N135" s="2"/>
      <c r="O135" s="10"/>
    </row>
    <row r="136" spans="2:15" x14ac:dyDescent="0.25">
      <c r="B136" s="7"/>
      <c r="C136" s="2"/>
      <c r="D136" s="21"/>
      <c r="E136" s="116" t="s">
        <v>23</v>
      </c>
      <c r="F136" s="116"/>
      <c r="G136" s="116"/>
      <c r="H136" s="116"/>
      <c r="I136" s="116"/>
      <c r="J136" s="116"/>
      <c r="K136" s="116"/>
      <c r="L136" s="116"/>
      <c r="M136" s="2"/>
      <c r="N136" s="2"/>
      <c r="O136" s="10"/>
    </row>
    <row r="137" spans="2:15" x14ac:dyDescent="0.25">
      <c r="B137" s="7"/>
      <c r="C137" s="2"/>
      <c r="D137" s="21"/>
      <c r="E137" s="21"/>
      <c r="F137" s="117" t="s">
        <v>1</v>
      </c>
      <c r="G137" s="117"/>
      <c r="H137" s="117"/>
      <c r="I137" s="117"/>
      <c r="J137" s="117"/>
      <c r="K137" s="117"/>
      <c r="L137" s="21"/>
      <c r="M137" s="2"/>
      <c r="N137" s="2"/>
      <c r="O137" s="10"/>
    </row>
    <row r="138" spans="2:15" x14ac:dyDescent="0.25">
      <c r="B138" s="7"/>
      <c r="C138" s="2"/>
      <c r="D138" s="21"/>
      <c r="E138" s="2"/>
      <c r="F138" s="120" t="s">
        <v>22</v>
      </c>
      <c r="G138" s="120"/>
      <c r="H138" s="50" t="s">
        <v>20</v>
      </c>
      <c r="I138" s="50" t="s">
        <v>3</v>
      </c>
      <c r="J138" s="50" t="s">
        <v>21</v>
      </c>
      <c r="K138" s="50" t="s">
        <v>18</v>
      </c>
      <c r="L138" s="21"/>
      <c r="M138" s="2"/>
      <c r="N138" s="2"/>
      <c r="O138" s="10"/>
    </row>
    <row r="139" spans="2:15" x14ac:dyDescent="0.25">
      <c r="B139" s="7"/>
      <c r="C139" s="2"/>
      <c r="D139" s="21"/>
      <c r="E139" s="2"/>
      <c r="F139" s="30" t="s">
        <v>74</v>
      </c>
      <c r="G139" s="29"/>
      <c r="H139" s="34">
        <v>192.290302</v>
      </c>
      <c r="I139" s="32">
        <f>+H139/H$147</f>
        <v>0.56119502898082274</v>
      </c>
      <c r="J139" s="34">
        <v>185.34583699999999</v>
      </c>
      <c r="K139" s="32">
        <f>+J139/H139</f>
        <v>0.96388551618167406</v>
      </c>
      <c r="L139" s="21"/>
      <c r="M139" s="2"/>
      <c r="N139" s="2"/>
      <c r="O139" s="10"/>
    </row>
    <row r="140" spans="2:15" x14ac:dyDescent="0.25">
      <c r="B140" s="7"/>
      <c r="C140" s="2"/>
      <c r="D140" s="21"/>
      <c r="E140" s="2"/>
      <c r="F140" s="30" t="s">
        <v>75</v>
      </c>
      <c r="G140" s="29"/>
      <c r="H140" s="34">
        <v>85.211426000000003</v>
      </c>
      <c r="I140" s="32">
        <f t="shared" ref="I140:I146" si="24">+H140/H$147</f>
        <v>0.24868767788178539</v>
      </c>
      <c r="J140" s="34">
        <v>61.208813999999997</v>
      </c>
      <c r="K140" s="32">
        <f t="shared" ref="K140:K147" si="25">+J140/H140</f>
        <v>0.71831697781938297</v>
      </c>
      <c r="L140" s="21"/>
      <c r="M140" s="2"/>
      <c r="N140" s="2"/>
      <c r="O140" s="10"/>
    </row>
    <row r="141" spans="2:15" x14ac:dyDescent="0.25">
      <c r="B141" s="7"/>
      <c r="C141" s="2"/>
      <c r="D141" s="21"/>
      <c r="E141" s="2"/>
      <c r="F141" s="30" t="s">
        <v>73</v>
      </c>
      <c r="G141" s="29"/>
      <c r="H141" s="34">
        <v>19.194044999999999</v>
      </c>
      <c r="I141" s="32">
        <f t="shared" si="24"/>
        <v>5.6017399359195016E-2</v>
      </c>
      <c r="J141" s="34">
        <v>8.7877960000000002</v>
      </c>
      <c r="K141" s="32">
        <f t="shared" si="25"/>
        <v>0.45783971018094416</v>
      </c>
      <c r="L141" s="21"/>
      <c r="M141" s="2"/>
      <c r="N141" s="2"/>
      <c r="O141" s="10"/>
    </row>
    <row r="142" spans="2:15" x14ac:dyDescent="0.25">
      <c r="B142" s="7"/>
      <c r="C142" s="2"/>
      <c r="D142" s="21"/>
      <c r="E142" s="2"/>
      <c r="F142" s="30" t="s">
        <v>80</v>
      </c>
      <c r="G142" s="29"/>
      <c r="H142" s="34">
        <v>9.0694529999999993</v>
      </c>
      <c r="I142" s="32">
        <f t="shared" si="24"/>
        <v>2.6468999664763175E-2</v>
      </c>
      <c r="J142" s="34">
        <v>0.52774799999999999</v>
      </c>
      <c r="K142" s="32">
        <f t="shared" si="25"/>
        <v>5.8189617389273647E-2</v>
      </c>
      <c r="L142" s="21"/>
      <c r="M142" s="2"/>
      <c r="N142" s="2"/>
      <c r="O142" s="10"/>
    </row>
    <row r="143" spans="2:15" x14ac:dyDescent="0.25">
      <c r="B143" s="7"/>
      <c r="C143" s="2"/>
      <c r="D143" s="21"/>
      <c r="E143" s="2"/>
      <c r="F143" s="30" t="s">
        <v>118</v>
      </c>
      <c r="G143" s="29"/>
      <c r="H143" s="34">
        <v>7.6397700000000004</v>
      </c>
      <c r="I143" s="32">
        <f t="shared" si="24"/>
        <v>2.2296501185779097E-2</v>
      </c>
      <c r="J143" s="34">
        <v>5.4518630000000003</v>
      </c>
      <c r="K143" s="32">
        <f>+J143/H143</f>
        <v>0.71361611671555558</v>
      </c>
      <c r="L143" s="21"/>
      <c r="M143" s="2"/>
      <c r="N143" s="2"/>
      <c r="O143" s="10"/>
    </row>
    <row r="144" spans="2:15" x14ac:dyDescent="0.25">
      <c r="B144" s="7"/>
      <c r="C144" s="2"/>
      <c r="D144" s="21"/>
      <c r="E144" s="2"/>
      <c r="F144" s="30" t="s">
        <v>82</v>
      </c>
      <c r="G144" s="29"/>
      <c r="H144" s="34">
        <v>6.1638029999999997</v>
      </c>
      <c r="I144" s="32">
        <f t="shared" si="24"/>
        <v>1.7988923867918633E-2</v>
      </c>
      <c r="J144" s="34">
        <v>2.850025</v>
      </c>
      <c r="K144" s="32">
        <f t="shared" si="25"/>
        <v>0.46238093592543439</v>
      </c>
      <c r="L144" s="21"/>
      <c r="M144" s="2"/>
      <c r="N144" s="2"/>
      <c r="O144" s="10"/>
    </row>
    <row r="145" spans="2:15" x14ac:dyDescent="0.25">
      <c r="B145" s="7"/>
      <c r="C145" s="2"/>
      <c r="D145" s="21"/>
      <c r="E145" s="2"/>
      <c r="F145" s="30" t="s">
        <v>85</v>
      </c>
      <c r="G145" s="29"/>
      <c r="H145" s="34">
        <v>6.0076689999999999</v>
      </c>
      <c r="I145" s="32">
        <f t="shared" si="24"/>
        <v>1.7533250213326881E-2</v>
      </c>
      <c r="J145" s="34">
        <v>4.2510830000000004</v>
      </c>
      <c r="K145" s="32">
        <f t="shared" si="25"/>
        <v>0.7076093905972517</v>
      </c>
      <c r="L145" s="21"/>
      <c r="M145" s="2"/>
      <c r="N145" s="2"/>
      <c r="O145" s="10"/>
    </row>
    <row r="146" spans="2:15" x14ac:dyDescent="0.25">
      <c r="B146" s="7"/>
      <c r="C146" s="2"/>
      <c r="D146" s="21"/>
      <c r="E146" s="2"/>
      <c r="F146" s="30" t="s">
        <v>62</v>
      </c>
      <c r="G146" s="29"/>
      <c r="H146" s="34">
        <v>17.067874999999997</v>
      </c>
      <c r="I146" s="32">
        <f t="shared" si="24"/>
        <v>4.98122188464089E-2</v>
      </c>
      <c r="J146" s="34">
        <v>8.2723900000000015</v>
      </c>
      <c r="K146" s="32">
        <f t="shared" si="25"/>
        <v>0.48467603612048971</v>
      </c>
      <c r="L146" s="21"/>
      <c r="M146" s="2"/>
      <c r="N146" s="2"/>
      <c r="O146" s="10"/>
    </row>
    <row r="147" spans="2:15" x14ac:dyDescent="0.25">
      <c r="B147" s="7"/>
      <c r="C147" s="2"/>
      <c r="D147" s="21"/>
      <c r="E147" s="2"/>
      <c r="F147" s="40" t="s">
        <v>0</v>
      </c>
      <c r="G147" s="47"/>
      <c r="H147" s="42">
        <f>SUM(H139:H146)</f>
        <v>342.64434300000005</v>
      </c>
      <c r="I147" s="43">
        <f>SUM(I139:I146)</f>
        <v>0.99999999999999967</v>
      </c>
      <c r="J147" s="42">
        <f>SUM(J139:J146)</f>
        <v>276.69555600000001</v>
      </c>
      <c r="K147" s="43">
        <f t="shared" si="25"/>
        <v>0.80752991156197196</v>
      </c>
      <c r="L147" s="21"/>
      <c r="M147" s="2"/>
      <c r="N147" s="2"/>
      <c r="O147" s="10"/>
    </row>
    <row r="148" spans="2:15" x14ac:dyDescent="0.25">
      <c r="B148" s="7"/>
      <c r="C148" s="2"/>
      <c r="E148" s="21"/>
      <c r="F148" s="113" t="s">
        <v>110</v>
      </c>
      <c r="G148" s="113"/>
      <c r="H148" s="113"/>
      <c r="I148" s="113"/>
      <c r="J148" s="113"/>
      <c r="K148" s="113"/>
      <c r="L148" s="21"/>
      <c r="N148" s="2"/>
      <c r="O148" s="10"/>
    </row>
    <row r="149" spans="2:15" x14ac:dyDescent="0.25">
      <c r="B149" s="7"/>
      <c r="C149" s="2"/>
      <c r="D149" s="21"/>
      <c r="E149" s="21"/>
      <c r="F149" s="36"/>
      <c r="G149" s="36"/>
      <c r="H149" s="21"/>
      <c r="I149" s="21"/>
      <c r="J149" s="21"/>
      <c r="K149" s="21"/>
      <c r="L149" s="21"/>
      <c r="M149" s="2"/>
      <c r="N149" s="2"/>
      <c r="O149" s="10"/>
    </row>
    <row r="150" spans="2:15" ht="15" customHeight="1" x14ac:dyDescent="0.25">
      <c r="B150" s="7"/>
      <c r="C150" s="132" t="str">
        <f>+CONCATENATE("Al 19 de diciembre figuran ",J156," proyectos que no cuentan con ningún avance en ejecución del gasto, mientras que ",J157," (",FIXED(K157*100,1),"% de proyectos) no superan el 50,0% de ejecución, ",J158," proyectos (",FIXED(K158*100,1),"%) tienen un nivel de ejecución mayor al 50,0% pero no culminan y solo ",J159," proyectos por S/ ",FIXED(I159,1)," millones se han ejecutado al 100,0%.")</f>
        <v>Al 19 de diciembre figuran 40 proyectos que no cuentan con ningún avance en ejecución del gasto, mientras que 28 (18.5% de proyectos) no superan el 50,0% de ejecución, 76 proyectos (50.3%) tienen un nivel de ejecución mayor al 50,0% pero no culminan y solo 7 proyectos por S/ 135.0 millones se han ejecutado al 100,0%.</v>
      </c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0"/>
    </row>
    <row r="151" spans="2:15" x14ac:dyDescent="0.25">
      <c r="B151" s="7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0"/>
    </row>
    <row r="152" spans="2:15" x14ac:dyDescent="0.25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0"/>
    </row>
    <row r="153" spans="2:15" x14ac:dyDescent="0.25">
      <c r="B153" s="7"/>
      <c r="C153" s="2"/>
      <c r="D153" s="2"/>
      <c r="E153" s="116" t="s">
        <v>35</v>
      </c>
      <c r="F153" s="116"/>
      <c r="G153" s="116"/>
      <c r="H153" s="116"/>
      <c r="I153" s="116"/>
      <c r="J153" s="116"/>
      <c r="K153" s="116"/>
      <c r="L153" s="116"/>
      <c r="M153" s="2"/>
      <c r="N153" s="2"/>
      <c r="O153" s="10"/>
    </row>
    <row r="154" spans="2:15" x14ac:dyDescent="0.25">
      <c r="B154" s="7"/>
      <c r="C154" s="2"/>
      <c r="D154" s="2"/>
      <c r="E154" s="21"/>
      <c r="F154" s="117" t="s">
        <v>36</v>
      </c>
      <c r="G154" s="117"/>
      <c r="H154" s="117"/>
      <c r="I154" s="117"/>
      <c r="J154" s="117"/>
      <c r="K154" s="117"/>
      <c r="L154" s="21"/>
      <c r="M154" s="2"/>
      <c r="N154" s="2"/>
      <c r="O154" s="10"/>
    </row>
    <row r="155" spans="2:15" x14ac:dyDescent="0.25">
      <c r="B155" s="7"/>
      <c r="C155" s="2"/>
      <c r="D155" s="2"/>
      <c r="E155" s="2"/>
      <c r="F155" s="49" t="s">
        <v>27</v>
      </c>
      <c r="G155" s="50" t="s">
        <v>18</v>
      </c>
      <c r="H155" s="50" t="s">
        <v>20</v>
      </c>
      <c r="I155" s="50" t="s">
        <v>7</v>
      </c>
      <c r="J155" s="50" t="s">
        <v>26</v>
      </c>
      <c r="K155" s="50" t="s">
        <v>3</v>
      </c>
      <c r="L155" s="2"/>
      <c r="M155" s="2"/>
      <c r="N155" s="2"/>
      <c r="O155" s="10"/>
    </row>
    <row r="156" spans="2:15" x14ac:dyDescent="0.25">
      <c r="B156" s="7"/>
      <c r="C156" s="2"/>
      <c r="D156" s="2"/>
      <c r="E156" s="2"/>
      <c r="F156" s="44" t="s">
        <v>28</v>
      </c>
      <c r="G156" s="32">
        <f>+I156/H156</f>
        <v>0</v>
      </c>
      <c r="H156" s="34">
        <v>20.047622999999998</v>
      </c>
      <c r="I156" s="34">
        <v>0</v>
      </c>
      <c r="J156" s="44">
        <v>40</v>
      </c>
      <c r="K156" s="32">
        <f>+J156/J$160</f>
        <v>0.26490066225165565</v>
      </c>
      <c r="L156" s="2"/>
      <c r="M156" s="2"/>
      <c r="N156" s="2"/>
      <c r="O156" s="10"/>
    </row>
    <row r="157" spans="2:15" x14ac:dyDescent="0.25">
      <c r="B157" s="7"/>
      <c r="C157" s="2"/>
      <c r="D157" s="2"/>
      <c r="E157" s="2"/>
      <c r="F157" s="44" t="s">
        <v>29</v>
      </c>
      <c r="G157" s="32">
        <f t="shared" ref="G157:G160" si="26">+I157/H157</f>
        <v>0.16395709487616217</v>
      </c>
      <c r="H157" s="34">
        <v>27.019337000000004</v>
      </c>
      <c r="I157" s="34">
        <v>4.4300119999999996</v>
      </c>
      <c r="J157" s="44">
        <v>28</v>
      </c>
      <c r="K157" s="32">
        <f t="shared" ref="K157:K159" si="27">+J157/J$160</f>
        <v>0.18543046357615894</v>
      </c>
      <c r="L157" s="2"/>
      <c r="M157" s="2"/>
      <c r="N157" s="2"/>
      <c r="O157" s="10"/>
    </row>
    <row r="158" spans="2:15" x14ac:dyDescent="0.25">
      <c r="B158" s="7"/>
      <c r="C158" s="2"/>
      <c r="D158" s="2"/>
      <c r="E158" s="2"/>
      <c r="F158" s="44" t="s">
        <v>30</v>
      </c>
      <c r="G158" s="32">
        <f t="shared" si="26"/>
        <v>0.85485187001209462</v>
      </c>
      <c r="H158" s="34">
        <v>160.60724999999999</v>
      </c>
      <c r="I158" s="34">
        <v>137.29540799999998</v>
      </c>
      <c r="J158" s="44">
        <v>76</v>
      </c>
      <c r="K158" s="32">
        <f t="shared" si="27"/>
        <v>0.50331125827814571</v>
      </c>
      <c r="L158" s="2"/>
      <c r="M158" s="2"/>
      <c r="N158" s="2"/>
      <c r="O158" s="10"/>
    </row>
    <row r="159" spans="2:15" x14ac:dyDescent="0.25">
      <c r="B159" s="7"/>
      <c r="C159" s="2"/>
      <c r="D159" s="2"/>
      <c r="E159" s="2"/>
      <c r="F159" s="44" t="s">
        <v>31</v>
      </c>
      <c r="G159" s="32">
        <f t="shared" si="26"/>
        <v>1</v>
      </c>
      <c r="H159" s="34">
        <v>134.97013300000003</v>
      </c>
      <c r="I159" s="34">
        <v>134.97013300000003</v>
      </c>
      <c r="J159" s="44">
        <v>7</v>
      </c>
      <c r="K159" s="32">
        <f t="shared" si="27"/>
        <v>4.6357615894039736E-2</v>
      </c>
      <c r="L159" s="2"/>
      <c r="M159" s="2"/>
      <c r="N159" s="2"/>
      <c r="O159" s="10"/>
    </row>
    <row r="160" spans="2:15" x14ac:dyDescent="0.25">
      <c r="B160" s="7"/>
      <c r="C160" s="2"/>
      <c r="D160" s="2"/>
      <c r="E160" s="2"/>
      <c r="F160" s="45" t="s">
        <v>0</v>
      </c>
      <c r="G160" s="43">
        <f t="shared" si="26"/>
        <v>0.80752990280653769</v>
      </c>
      <c r="H160" s="42">
        <f t="shared" ref="H160:J160" si="28">SUM(H156:H159)</f>
        <v>342.64434300000005</v>
      </c>
      <c r="I160" s="42">
        <f t="shared" si="28"/>
        <v>276.69555300000002</v>
      </c>
      <c r="J160" s="45">
        <f t="shared" si="28"/>
        <v>151</v>
      </c>
      <c r="K160" s="43">
        <f>SUM(K156:K159)</f>
        <v>1</v>
      </c>
      <c r="L160" s="2"/>
      <c r="M160" s="2"/>
      <c r="N160" s="2"/>
      <c r="O160" s="10"/>
    </row>
    <row r="161" spans="2:15" x14ac:dyDescent="0.25">
      <c r="B161" s="7"/>
      <c r="C161" s="2"/>
      <c r="E161" s="21"/>
      <c r="F161" s="113" t="s">
        <v>107</v>
      </c>
      <c r="G161" s="113"/>
      <c r="H161" s="113"/>
      <c r="I161" s="113"/>
      <c r="J161" s="113"/>
      <c r="K161" s="113"/>
      <c r="L161" s="21"/>
      <c r="N161" s="2"/>
      <c r="O161" s="10"/>
    </row>
    <row r="162" spans="2:15" x14ac:dyDescent="0.25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0"/>
    </row>
    <row r="163" spans="2:15" x14ac:dyDescent="0.25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6" spans="2:15" x14ac:dyDescent="0.25"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</row>
    <row r="167" spans="2:15" x14ac:dyDescent="0.25">
      <c r="B167" s="7"/>
      <c r="C167" s="114" t="s">
        <v>33</v>
      </c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8"/>
    </row>
    <row r="168" spans="2:15" x14ac:dyDescent="0.25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</row>
    <row r="169" spans="2:15" ht="15" customHeight="1" x14ac:dyDescent="0.25">
      <c r="B169" s="7"/>
      <c r="C169" s="132" t="str">
        <f>+CONCATENATE("Los proyectos de los Gobierno Locales tienen una ejecución del ",FIXED(K179*100,1),"%, equivalente a S/ ",FIXED(J179,1)," millones de soles.")</f>
        <v>Los proyectos de los Gobierno Locales tienen una ejecución del 60.5%, equivalente a S/ 283.1 millones de soles.</v>
      </c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9"/>
    </row>
    <row r="170" spans="2:15" x14ac:dyDescent="0.25">
      <c r="B170" s="7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0"/>
    </row>
    <row r="171" spans="2:15" x14ac:dyDescent="0.25">
      <c r="B171" s="7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"/>
      <c r="N171" s="2"/>
      <c r="O171" s="10"/>
    </row>
    <row r="172" spans="2:15" x14ac:dyDescent="0.25">
      <c r="B172" s="7"/>
      <c r="C172" s="2"/>
      <c r="D172" s="2"/>
      <c r="E172" s="129" t="s">
        <v>38</v>
      </c>
      <c r="F172" s="129"/>
      <c r="G172" s="129"/>
      <c r="H172" s="129"/>
      <c r="I172" s="129"/>
      <c r="J172" s="129"/>
      <c r="K172" s="129"/>
      <c r="L172" s="129"/>
      <c r="M172" s="2"/>
      <c r="N172" s="2"/>
      <c r="O172" s="10"/>
    </row>
    <row r="173" spans="2:15" x14ac:dyDescent="0.25">
      <c r="B173" s="7"/>
      <c r="C173" s="2"/>
      <c r="D173" s="2"/>
      <c r="E173" s="21"/>
      <c r="F173" s="117" t="s">
        <v>1</v>
      </c>
      <c r="G173" s="117"/>
      <c r="H173" s="117"/>
      <c r="I173" s="117"/>
      <c r="J173" s="117"/>
      <c r="K173" s="117"/>
      <c r="L173" s="21"/>
      <c r="M173" s="2"/>
      <c r="N173" s="2"/>
      <c r="O173" s="10"/>
    </row>
    <row r="174" spans="2:15" x14ac:dyDescent="0.25">
      <c r="B174" s="7"/>
      <c r="C174" s="2"/>
      <c r="D174" s="2"/>
      <c r="E174" s="21"/>
      <c r="F174" s="120" t="s">
        <v>34</v>
      </c>
      <c r="G174" s="120"/>
      <c r="H174" s="50" t="s">
        <v>6</v>
      </c>
      <c r="I174" s="50" t="s">
        <v>16</v>
      </c>
      <c r="J174" s="50" t="s">
        <v>17</v>
      </c>
      <c r="K174" s="50" t="s">
        <v>18</v>
      </c>
      <c r="L174" s="21"/>
      <c r="M174" s="2"/>
      <c r="N174" s="2"/>
      <c r="O174" s="10"/>
    </row>
    <row r="175" spans="2:15" x14ac:dyDescent="0.25">
      <c r="B175" s="7"/>
      <c r="C175" s="2"/>
      <c r="D175" s="2"/>
      <c r="E175" s="21"/>
      <c r="F175" s="30" t="s">
        <v>13</v>
      </c>
      <c r="G175" s="31"/>
      <c r="H175" s="33">
        <v>191.96731100000002</v>
      </c>
      <c r="I175" s="32">
        <f>+H175/H$179</f>
        <v>0.4105392002260575</v>
      </c>
      <c r="J175" s="34">
        <v>122.515547</v>
      </c>
      <c r="K175" s="32">
        <f>+J175/H175</f>
        <v>0.63821046594750697</v>
      </c>
      <c r="L175" s="21"/>
      <c r="M175" s="2"/>
      <c r="N175" s="2"/>
      <c r="O175" s="10"/>
    </row>
    <row r="176" spans="2:15" x14ac:dyDescent="0.25">
      <c r="B176" s="7"/>
      <c r="C176" s="2"/>
      <c r="D176" s="2"/>
      <c r="E176" s="21"/>
      <c r="F176" s="30" t="s">
        <v>14</v>
      </c>
      <c r="G176" s="31"/>
      <c r="H176" s="34">
        <v>258.40771999999998</v>
      </c>
      <c r="I176" s="32">
        <f t="shared" ref="I176:I178" si="29">+H176/H$179</f>
        <v>0.55262793518548048</v>
      </c>
      <c r="J176" s="34">
        <v>149.872544</v>
      </c>
      <c r="K176" s="32">
        <f t="shared" ref="K176:K179" si="30">+J176/H176</f>
        <v>0.57998477754457189</v>
      </c>
      <c r="L176" s="21"/>
      <c r="M176" s="2"/>
      <c r="N176" s="2"/>
      <c r="O176" s="10"/>
    </row>
    <row r="177" spans="2:15" x14ac:dyDescent="0.25">
      <c r="B177" s="7"/>
      <c r="C177" s="2"/>
      <c r="D177" s="2"/>
      <c r="E177" s="21"/>
      <c r="F177" s="30" t="s">
        <v>25</v>
      </c>
      <c r="G177" s="31"/>
      <c r="H177" s="34">
        <v>3.6146959999999999</v>
      </c>
      <c r="I177" s="32">
        <f t="shared" si="29"/>
        <v>7.7303494911189789E-3</v>
      </c>
      <c r="J177" s="34">
        <v>2.8944380000000001</v>
      </c>
      <c r="K177" s="32">
        <f t="shared" si="30"/>
        <v>0.80074174979030055</v>
      </c>
      <c r="L177" s="21"/>
      <c r="M177" s="2"/>
      <c r="N177" s="2"/>
      <c r="O177" s="10"/>
    </row>
    <row r="178" spans="2:15" x14ac:dyDescent="0.25">
      <c r="B178" s="7"/>
      <c r="C178" s="2"/>
      <c r="D178" s="2"/>
      <c r="E178" s="21"/>
      <c r="F178" s="30" t="s">
        <v>15</v>
      </c>
      <c r="G178" s="31"/>
      <c r="H178" s="34">
        <v>13.608278</v>
      </c>
      <c r="I178" s="32">
        <f t="shared" si="29"/>
        <v>2.910251509734307E-2</v>
      </c>
      <c r="J178" s="34">
        <v>7.8136970000000003</v>
      </c>
      <c r="K178" s="32">
        <f t="shared" si="30"/>
        <v>0.57418704997061354</v>
      </c>
      <c r="L178" s="21"/>
      <c r="M178" s="2"/>
      <c r="N178" s="2"/>
      <c r="O178" s="10"/>
    </row>
    <row r="179" spans="2:15" x14ac:dyDescent="0.25">
      <c r="B179" s="7"/>
      <c r="C179" s="2"/>
      <c r="D179" s="2"/>
      <c r="E179" s="21"/>
      <c r="F179" s="40" t="s">
        <v>0</v>
      </c>
      <c r="G179" s="41"/>
      <c r="H179" s="61">
        <f>SUM(H175:H178)</f>
        <v>467.598005</v>
      </c>
      <c r="I179" s="43">
        <f>SUM(I175:I178)</f>
        <v>1</v>
      </c>
      <c r="J179" s="61">
        <f>SUM(J175:J178)</f>
        <v>283.096226</v>
      </c>
      <c r="K179" s="43">
        <f t="shared" si="30"/>
        <v>0.60542650518793384</v>
      </c>
      <c r="L179" s="21"/>
      <c r="M179" s="2"/>
      <c r="N179" s="2"/>
      <c r="O179" s="10"/>
    </row>
    <row r="180" spans="2:15" x14ac:dyDescent="0.25">
      <c r="B180" s="7"/>
      <c r="C180" s="2"/>
      <c r="E180" s="21"/>
      <c r="F180" s="113" t="s">
        <v>114</v>
      </c>
      <c r="G180" s="113"/>
      <c r="H180" s="113"/>
      <c r="I180" s="113"/>
      <c r="J180" s="113"/>
      <c r="K180" s="113"/>
      <c r="L180" s="21"/>
      <c r="N180" s="2"/>
      <c r="O180" s="10"/>
    </row>
    <row r="181" spans="2:15" x14ac:dyDescent="0.25">
      <c r="B181" s="7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"/>
      <c r="N181" s="2"/>
      <c r="O181" s="10"/>
    </row>
    <row r="182" spans="2:15" ht="15" customHeight="1" x14ac:dyDescent="0.25">
      <c r="B182" s="7"/>
      <c r="C182" s="132" t="str">
        <f>+CONCATENATE("El sector ", F188," cuenta con el mayor presupuesto de los GL en consjunto en esta región equivalente a ",  FIXED(I188*100,1),"% del presupuesto total, con un avance de ", FIXED(K188*100,1),"%.  El sector de ",   F189," es el segundo sector con mayor presupuesto equivalente al ", FIXED(I189*100,1),"% del total y con un avance del ",FIXED(K189*100,1),"%, en tanto el sector ",  F190, " tiene una ejecución del ", FIXED(K190*100,1),"%.")</f>
        <v>El sector SANEAMIENTO cuenta con el mayor presupuesto de los GL en consjunto en esta región equivalente a 32.9% del presupuesto total, con un avance de 46.6%.  El sector de TRANSPORTE es el segundo sector con mayor presupuesto equivalente al 31.7% del total y con un avance del 66.9%, en tanto el sector EDUCACION tiene una ejecución del 77.7%.</v>
      </c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0"/>
    </row>
    <row r="183" spans="2:15" x14ac:dyDescent="0.25">
      <c r="B183" s="7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0"/>
    </row>
    <row r="184" spans="2:15" x14ac:dyDescent="0.25">
      <c r="B184" s="7"/>
      <c r="C184" s="2"/>
      <c r="D184" s="21"/>
      <c r="E184" s="21"/>
      <c r="F184" s="21"/>
      <c r="G184" s="21"/>
      <c r="H184" s="35"/>
      <c r="I184" s="2"/>
      <c r="J184" s="2"/>
      <c r="K184" s="2"/>
      <c r="L184" s="2"/>
      <c r="M184" s="2"/>
      <c r="N184" s="2"/>
      <c r="O184" s="10"/>
    </row>
    <row r="185" spans="2:15" x14ac:dyDescent="0.25">
      <c r="B185" s="7"/>
      <c r="C185" s="2"/>
      <c r="D185" s="21"/>
      <c r="E185" s="116" t="s">
        <v>23</v>
      </c>
      <c r="F185" s="116"/>
      <c r="G185" s="116"/>
      <c r="H185" s="116"/>
      <c r="I185" s="116"/>
      <c r="J185" s="116"/>
      <c r="K185" s="116"/>
      <c r="L185" s="116"/>
      <c r="M185" s="2"/>
      <c r="N185" s="2"/>
      <c r="O185" s="10"/>
    </row>
    <row r="186" spans="2:15" x14ac:dyDescent="0.25">
      <c r="B186" s="7"/>
      <c r="C186" s="2"/>
      <c r="D186" s="21"/>
      <c r="E186" s="21"/>
      <c r="F186" s="117" t="s">
        <v>1</v>
      </c>
      <c r="G186" s="117"/>
      <c r="H186" s="117"/>
      <c r="I186" s="117"/>
      <c r="J186" s="117"/>
      <c r="K186" s="117"/>
      <c r="L186" s="21"/>
      <c r="M186" s="2"/>
      <c r="N186" s="2"/>
      <c r="O186" s="10"/>
    </row>
    <row r="187" spans="2:15" x14ac:dyDescent="0.25">
      <c r="B187" s="7"/>
      <c r="C187" s="2"/>
      <c r="D187" s="21"/>
      <c r="E187" s="2"/>
      <c r="F187" s="120" t="s">
        <v>22</v>
      </c>
      <c r="G187" s="120"/>
      <c r="H187" s="50" t="s">
        <v>20</v>
      </c>
      <c r="I187" s="50" t="s">
        <v>3</v>
      </c>
      <c r="J187" s="50" t="s">
        <v>21</v>
      </c>
      <c r="K187" s="50" t="s">
        <v>18</v>
      </c>
      <c r="L187" s="21"/>
      <c r="M187" s="2"/>
      <c r="N187" s="2"/>
      <c r="O187" s="10"/>
    </row>
    <row r="188" spans="2:15" x14ac:dyDescent="0.25">
      <c r="B188" s="7"/>
      <c r="C188" s="2"/>
      <c r="D188" s="21"/>
      <c r="E188" s="2"/>
      <c r="F188" s="30" t="s">
        <v>81</v>
      </c>
      <c r="G188" s="29"/>
      <c r="H188" s="34">
        <v>153.94976299999999</v>
      </c>
      <c r="I188" s="32">
        <f>+H188/H$196</f>
        <v>0.32923528619417441</v>
      </c>
      <c r="J188" s="34">
        <v>71.749093000000002</v>
      </c>
      <c r="K188" s="32">
        <f>+J188/H188</f>
        <v>0.46605523517434716</v>
      </c>
      <c r="L188" s="21"/>
      <c r="M188" s="2"/>
      <c r="N188" s="2"/>
      <c r="O188" s="10"/>
    </row>
    <row r="189" spans="2:15" x14ac:dyDescent="0.25">
      <c r="B189" s="7"/>
      <c r="C189" s="2"/>
      <c r="D189" s="21"/>
      <c r="E189" s="2"/>
      <c r="F189" s="30" t="s">
        <v>73</v>
      </c>
      <c r="G189" s="29"/>
      <c r="H189" s="34">
        <v>148.3348</v>
      </c>
      <c r="I189" s="32">
        <f t="shared" ref="I189:I195" si="31">+H189/H$196</f>
        <v>0.31722718748554118</v>
      </c>
      <c r="J189" s="34">
        <v>99.235983000000004</v>
      </c>
      <c r="K189" s="32">
        <f t="shared" ref="K189:K191" si="32">+J189/H189</f>
        <v>0.6690000121347115</v>
      </c>
      <c r="L189" s="21"/>
      <c r="M189" s="2"/>
      <c r="N189" s="2"/>
      <c r="O189" s="10"/>
    </row>
    <row r="190" spans="2:15" x14ac:dyDescent="0.25">
      <c r="B190" s="7"/>
      <c r="C190" s="2"/>
      <c r="D190" s="21"/>
      <c r="E190" s="2"/>
      <c r="F190" s="30" t="s">
        <v>75</v>
      </c>
      <c r="G190" s="29"/>
      <c r="H190" s="34">
        <v>94.896280000000004</v>
      </c>
      <c r="I190" s="32">
        <f t="shared" si="31"/>
        <v>0.20294415071338898</v>
      </c>
      <c r="J190" s="34">
        <v>73.707814999999997</v>
      </c>
      <c r="K190" s="32">
        <f t="shared" si="32"/>
        <v>0.77671975129056681</v>
      </c>
      <c r="L190" s="21"/>
      <c r="M190" s="2"/>
      <c r="N190" s="2"/>
      <c r="O190" s="10"/>
    </row>
    <row r="191" spans="2:15" x14ac:dyDescent="0.25">
      <c r="B191" s="7"/>
      <c r="C191" s="2"/>
      <c r="D191" s="21"/>
      <c r="E191" s="2"/>
      <c r="F191" s="30" t="s">
        <v>85</v>
      </c>
      <c r="G191" s="29"/>
      <c r="H191" s="34">
        <v>15.591139</v>
      </c>
      <c r="I191" s="32">
        <f t="shared" si="31"/>
        <v>3.3343040032858998E-2</v>
      </c>
      <c r="J191" s="34">
        <v>10.112992999999999</v>
      </c>
      <c r="K191" s="32">
        <f t="shared" si="32"/>
        <v>0.64863721630600557</v>
      </c>
      <c r="L191" s="21"/>
      <c r="M191" s="2"/>
      <c r="N191" s="2"/>
      <c r="O191" s="10"/>
    </row>
    <row r="192" spans="2:15" x14ac:dyDescent="0.25">
      <c r="B192" s="7"/>
      <c r="C192" s="2"/>
      <c r="D192" s="21"/>
      <c r="E192" s="2"/>
      <c r="F192" s="30" t="s">
        <v>82</v>
      </c>
      <c r="G192" s="29"/>
      <c r="H192" s="34">
        <v>13.608278</v>
      </c>
      <c r="I192" s="32">
        <f t="shared" si="31"/>
        <v>2.9102515097343074E-2</v>
      </c>
      <c r="J192" s="34">
        <v>7.8136970000000003</v>
      </c>
      <c r="K192" s="32">
        <f>+J192/H192</f>
        <v>0.57418704997061354</v>
      </c>
      <c r="L192" s="21"/>
      <c r="M192" s="2"/>
      <c r="N192" s="2"/>
      <c r="O192" s="10"/>
    </row>
    <row r="193" spans="2:15" x14ac:dyDescent="0.25">
      <c r="B193" s="7"/>
      <c r="C193" s="2"/>
      <c r="D193" s="21"/>
      <c r="E193" s="2"/>
      <c r="F193" s="30" t="s">
        <v>83</v>
      </c>
      <c r="G193" s="29"/>
      <c r="H193" s="34">
        <v>10.019363999999999</v>
      </c>
      <c r="I193" s="32">
        <f t="shared" si="31"/>
        <v>2.1427302710583636E-2</v>
      </c>
      <c r="J193" s="34">
        <v>2.4828420000000002</v>
      </c>
      <c r="K193" s="32">
        <f t="shared" ref="K193:K196" si="33">+J193/H193</f>
        <v>0.24780435165345827</v>
      </c>
      <c r="L193" s="21"/>
      <c r="M193" s="2"/>
      <c r="N193" s="2"/>
      <c r="O193" s="10"/>
    </row>
    <row r="194" spans="2:15" x14ac:dyDescent="0.25">
      <c r="B194" s="7"/>
      <c r="C194" s="2"/>
      <c r="D194" s="21"/>
      <c r="E194" s="2"/>
      <c r="F194" s="30" t="s">
        <v>84</v>
      </c>
      <c r="G194" s="29"/>
      <c r="H194" s="34">
        <v>7.8440390000000004</v>
      </c>
      <c r="I194" s="32">
        <f t="shared" si="31"/>
        <v>1.6775176361156635E-2</v>
      </c>
      <c r="J194" s="34">
        <v>3.4884430000000002</v>
      </c>
      <c r="K194" s="32">
        <f t="shared" si="33"/>
        <v>0.44472535131454599</v>
      </c>
      <c r="L194" s="21"/>
      <c r="M194" s="2"/>
      <c r="N194" s="2"/>
      <c r="O194" s="10"/>
    </row>
    <row r="195" spans="2:15" x14ac:dyDescent="0.25">
      <c r="B195" s="7"/>
      <c r="C195" s="2"/>
      <c r="D195" s="21"/>
      <c r="E195" s="2"/>
      <c r="F195" s="30" t="s">
        <v>62</v>
      </c>
      <c r="G195" s="29"/>
      <c r="H195" s="34">
        <v>23.354341999999999</v>
      </c>
      <c r="I195" s="32">
        <f t="shared" si="31"/>
        <v>4.9945341404953172E-2</v>
      </c>
      <c r="J195" s="34">
        <v>14.50536</v>
      </c>
      <c r="K195" s="32">
        <f t="shared" si="33"/>
        <v>0.621099065861072</v>
      </c>
      <c r="L195" s="21"/>
      <c r="M195" s="2"/>
      <c r="N195" s="2"/>
      <c r="O195" s="10"/>
    </row>
    <row r="196" spans="2:15" x14ac:dyDescent="0.25">
      <c r="B196" s="7"/>
      <c r="C196" s="2"/>
      <c r="D196" s="21"/>
      <c r="E196" s="2"/>
      <c r="F196" s="40" t="s">
        <v>0</v>
      </c>
      <c r="G196" s="47"/>
      <c r="H196" s="61">
        <f>SUM(H188:H195)</f>
        <v>467.59800499999994</v>
      </c>
      <c r="I196" s="43">
        <f>SUM(I188:I195)</f>
        <v>1.0000000000000002</v>
      </c>
      <c r="J196" s="61">
        <f>SUM(J188:J195)</f>
        <v>283.096226</v>
      </c>
      <c r="K196" s="43">
        <f t="shared" si="33"/>
        <v>0.60542650518793384</v>
      </c>
      <c r="L196" s="21"/>
      <c r="M196" s="2"/>
      <c r="N196" s="2"/>
      <c r="O196" s="10"/>
    </row>
    <row r="197" spans="2:15" x14ac:dyDescent="0.25">
      <c r="B197" s="7"/>
      <c r="C197" s="2"/>
      <c r="E197" s="21"/>
      <c r="F197" s="113" t="s">
        <v>115</v>
      </c>
      <c r="G197" s="113"/>
      <c r="H197" s="113"/>
      <c r="I197" s="113"/>
      <c r="J197" s="113"/>
      <c r="K197" s="113"/>
      <c r="L197" s="21"/>
      <c r="N197" s="2"/>
      <c r="O197" s="10"/>
    </row>
    <row r="198" spans="2:15" x14ac:dyDescent="0.25">
      <c r="B198" s="7"/>
      <c r="C198" s="2"/>
      <c r="D198" s="21"/>
      <c r="E198" s="21"/>
      <c r="F198" s="36"/>
      <c r="G198" s="36"/>
      <c r="H198" s="21"/>
      <c r="I198" s="21"/>
      <c r="J198" s="21"/>
      <c r="K198" s="21"/>
      <c r="L198" s="21"/>
      <c r="M198" s="2"/>
      <c r="N198" s="2"/>
      <c r="O198" s="10"/>
    </row>
    <row r="199" spans="2:15" ht="15" customHeight="1" x14ac:dyDescent="0.25">
      <c r="B199" s="7"/>
      <c r="C199" s="132" t="str">
        <f>+CONCATENATE("Al 19 de diciembre figuran ",J205," proyectos que no cuentan con ningún avance en ejecución del gasto, mientras que ",J206," (",FIXED(K206*100,1),"% de proyectos) no superan el 50,0% de ejecución, ",J207," proyectos (",FIXED(K207*100,1),"%) tienen un nivel de ejecución mayor al 50,0% pero no culminan y solo ",J208," proyectos por S/ ",FIXED(I208,1)," millones se han ejecutado al 100,0%.")</f>
        <v>Al 19 de diciembre figuran 198 proyectos que no cuentan con ningún avance en ejecución del gasto, mientras que 94 (10.4% de proyectos) no superan el 50,0% de ejecución, 382 proyectos (42.4%) tienen un nivel de ejecución mayor al 50,0% pero no culminan y solo 228 proyectos por S/ 23.4 millones se han ejecutado al 100,0%.</v>
      </c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0"/>
    </row>
    <row r="200" spans="2:15" x14ac:dyDescent="0.25">
      <c r="B200" s="7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0"/>
    </row>
    <row r="201" spans="2:15" x14ac:dyDescent="0.25"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0"/>
    </row>
    <row r="202" spans="2:15" x14ac:dyDescent="0.25">
      <c r="B202" s="7"/>
      <c r="C202" s="2"/>
      <c r="D202" s="2"/>
      <c r="E202" s="116" t="s">
        <v>35</v>
      </c>
      <c r="F202" s="116"/>
      <c r="G202" s="116"/>
      <c r="H202" s="116"/>
      <c r="I202" s="116"/>
      <c r="J202" s="116"/>
      <c r="K202" s="116"/>
      <c r="L202" s="116"/>
      <c r="M202" s="2"/>
      <c r="N202" s="2"/>
      <c r="O202" s="10"/>
    </row>
    <row r="203" spans="2:15" x14ac:dyDescent="0.25">
      <c r="B203" s="7"/>
      <c r="C203" s="2"/>
      <c r="D203" s="2"/>
      <c r="E203" s="21"/>
      <c r="F203" s="117" t="s">
        <v>36</v>
      </c>
      <c r="G203" s="117"/>
      <c r="H203" s="117"/>
      <c r="I203" s="117"/>
      <c r="J203" s="117"/>
      <c r="K203" s="117"/>
      <c r="L203" s="21"/>
      <c r="M203" s="2"/>
      <c r="N203" s="2"/>
      <c r="O203" s="10"/>
    </row>
    <row r="204" spans="2:15" x14ac:dyDescent="0.25">
      <c r="B204" s="7"/>
      <c r="C204" s="2"/>
      <c r="D204" s="2"/>
      <c r="E204" s="2"/>
      <c r="F204" s="49" t="s">
        <v>27</v>
      </c>
      <c r="G204" s="50" t="s">
        <v>18</v>
      </c>
      <c r="H204" s="50" t="s">
        <v>20</v>
      </c>
      <c r="I204" s="50" t="s">
        <v>7</v>
      </c>
      <c r="J204" s="50" t="s">
        <v>26</v>
      </c>
      <c r="K204" s="50" t="s">
        <v>3</v>
      </c>
      <c r="L204" s="2"/>
      <c r="M204" s="2"/>
      <c r="N204" s="2"/>
      <c r="O204" s="10"/>
    </row>
    <row r="205" spans="2:15" x14ac:dyDescent="0.25">
      <c r="B205" s="7"/>
      <c r="C205" s="2"/>
      <c r="D205" s="2"/>
      <c r="E205" s="2"/>
      <c r="F205" s="44" t="s">
        <v>28</v>
      </c>
      <c r="G205" s="32">
        <f>+I205/H205</f>
        <v>0</v>
      </c>
      <c r="H205" s="34">
        <v>61.992643000000008</v>
      </c>
      <c r="I205" s="34">
        <v>0</v>
      </c>
      <c r="J205" s="44">
        <v>198</v>
      </c>
      <c r="K205" s="32">
        <f>+J205/J$209</f>
        <v>0.21951219512195122</v>
      </c>
      <c r="L205" s="2"/>
      <c r="M205" s="2"/>
      <c r="N205" s="2"/>
      <c r="O205" s="10"/>
    </row>
    <row r="206" spans="2:15" x14ac:dyDescent="0.25">
      <c r="B206" s="7"/>
      <c r="C206" s="2"/>
      <c r="D206" s="2"/>
      <c r="E206" s="2"/>
      <c r="F206" s="44" t="s">
        <v>29</v>
      </c>
      <c r="G206" s="32">
        <f t="shared" ref="G206:G209" si="34">+I206/H206</f>
        <v>0.21771464906491081</v>
      </c>
      <c r="H206" s="34">
        <v>121.05898300000001</v>
      </c>
      <c r="I206" s="34">
        <v>26.356314000000005</v>
      </c>
      <c r="J206" s="44">
        <v>94</v>
      </c>
      <c r="K206" s="32">
        <f t="shared" ref="K206:K208" si="35">+J206/J$209</f>
        <v>0.10421286031042129</v>
      </c>
      <c r="L206" s="2"/>
      <c r="M206" s="2"/>
      <c r="N206" s="2"/>
      <c r="O206" s="10"/>
    </row>
    <row r="207" spans="2:15" x14ac:dyDescent="0.25">
      <c r="B207" s="7"/>
      <c r="C207" s="2"/>
      <c r="D207" s="2"/>
      <c r="E207" s="2"/>
      <c r="F207" s="44" t="s">
        <v>30</v>
      </c>
      <c r="G207" s="32">
        <f t="shared" si="34"/>
        <v>0.89350847170286063</v>
      </c>
      <c r="H207" s="60">
        <v>261.11415100000005</v>
      </c>
      <c r="I207" s="60">
        <v>233.30770600000002</v>
      </c>
      <c r="J207" s="60">
        <v>382</v>
      </c>
      <c r="K207" s="32">
        <f t="shared" si="35"/>
        <v>0.42350332594235035</v>
      </c>
      <c r="L207" s="2"/>
      <c r="M207" s="2"/>
      <c r="N207" s="2"/>
      <c r="O207" s="10"/>
    </row>
    <row r="208" spans="2:15" x14ac:dyDescent="0.25">
      <c r="B208" s="7"/>
      <c r="C208" s="2"/>
      <c r="D208" s="2"/>
      <c r="E208" s="2"/>
      <c r="F208" s="44" t="s">
        <v>31</v>
      </c>
      <c r="G208" s="32">
        <f t="shared" si="34"/>
        <v>1</v>
      </c>
      <c r="H208" s="34">
        <v>23.43222800000002</v>
      </c>
      <c r="I208" s="34">
        <v>23.43222800000002</v>
      </c>
      <c r="J208" s="44">
        <v>228</v>
      </c>
      <c r="K208" s="32">
        <f t="shared" si="35"/>
        <v>0.25277161862527714</v>
      </c>
      <c r="L208" s="2"/>
      <c r="M208" s="2"/>
      <c r="N208" s="2"/>
      <c r="O208" s="10"/>
    </row>
    <row r="209" spans="2:15" x14ac:dyDescent="0.25">
      <c r="B209" s="7"/>
      <c r="C209" s="2"/>
      <c r="D209" s="2"/>
      <c r="E209" s="2"/>
      <c r="F209" s="48" t="s">
        <v>0</v>
      </c>
      <c r="G209" s="43">
        <f t="shared" si="34"/>
        <v>0.60542655223689423</v>
      </c>
      <c r="H209" s="61">
        <f t="shared" ref="H209:J209" si="36">SUM(H205:H208)</f>
        <v>467.59800500000006</v>
      </c>
      <c r="I209" s="61">
        <f t="shared" si="36"/>
        <v>283.09624800000006</v>
      </c>
      <c r="J209" s="61">
        <f t="shared" si="36"/>
        <v>902</v>
      </c>
      <c r="K209" s="43">
        <f>SUM(K205:K208)</f>
        <v>1</v>
      </c>
      <c r="L209" s="2"/>
      <c r="M209" s="2"/>
      <c r="N209" s="2"/>
      <c r="O209" s="10"/>
    </row>
    <row r="210" spans="2:15" x14ac:dyDescent="0.25">
      <c r="B210" s="7"/>
      <c r="C210" s="2"/>
      <c r="E210" s="21"/>
      <c r="F210" s="113" t="s">
        <v>111</v>
      </c>
      <c r="G210" s="113"/>
      <c r="H210" s="113"/>
      <c r="I210" s="113"/>
      <c r="J210" s="113"/>
      <c r="K210" s="113"/>
      <c r="L210" s="21"/>
      <c r="N210" s="2"/>
      <c r="O210" s="10"/>
    </row>
    <row r="211" spans="2:15" x14ac:dyDescent="0.25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0"/>
    </row>
    <row r="212" spans="2:15" x14ac:dyDescent="0.25"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</sheetData>
  <mergeCells count="68">
    <mergeCell ref="F148:K148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210:K210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E123:L123"/>
    <mergeCell ref="F124:K124"/>
    <mergeCell ref="F125:G125"/>
    <mergeCell ref="F99:K99"/>
    <mergeCell ref="C101:N102"/>
    <mergeCell ref="E104:L104"/>
    <mergeCell ref="F105:K105"/>
    <mergeCell ref="F112:K112"/>
    <mergeCell ref="C118:N118"/>
    <mergeCell ref="C84:N85"/>
    <mergeCell ref="E87:L87"/>
    <mergeCell ref="F88:K88"/>
    <mergeCell ref="F89:G89"/>
    <mergeCell ref="C120:N121"/>
    <mergeCell ref="C71:N72"/>
    <mergeCell ref="E74:L74"/>
    <mergeCell ref="F75:K75"/>
    <mergeCell ref="F76:G76"/>
    <mergeCell ref="F82:K82"/>
    <mergeCell ref="F40:G40"/>
    <mergeCell ref="C35:N36"/>
    <mergeCell ref="F56:K56"/>
    <mergeCell ref="F63:K63"/>
    <mergeCell ref="C69:N69"/>
    <mergeCell ref="B1:O2"/>
    <mergeCell ref="C7:N7"/>
    <mergeCell ref="C9:N10"/>
    <mergeCell ref="E14:F15"/>
    <mergeCell ref="G14:I14"/>
    <mergeCell ref="J14:L14"/>
    <mergeCell ref="E12:L12"/>
    <mergeCell ref="E13:L13"/>
    <mergeCell ref="C133:N134"/>
    <mergeCell ref="E136:L136"/>
    <mergeCell ref="F137:K137"/>
    <mergeCell ref="F138:G138"/>
    <mergeCell ref="E20:L20"/>
    <mergeCell ref="C22:N23"/>
    <mergeCell ref="E25:L25"/>
    <mergeCell ref="F26:K26"/>
    <mergeCell ref="F131:K131"/>
    <mergeCell ref="F27:G27"/>
    <mergeCell ref="F33:K33"/>
    <mergeCell ref="F50:K50"/>
    <mergeCell ref="C52:N53"/>
    <mergeCell ref="E55:L55"/>
    <mergeCell ref="E38:L38"/>
    <mergeCell ref="F39:K39"/>
  </mergeCells>
  <conditionalFormatting sqref="I81">
    <cfRule type="cellIs" dxfId="5" priority="2" operator="equal">
      <formula>0</formula>
    </cfRule>
  </conditionalFormatting>
  <conditionalFormatting sqref="I101">
    <cfRule type="cellIs" dxfId="4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212"/>
  <sheetViews>
    <sheetView zoomScaleNormal="100" workbookViewId="0">
      <selection activeCell="F26" sqref="F26:K26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31" t="s">
        <v>101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2:15" ht="15" customHeigh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x14ac:dyDescent="0.25">
      <c r="B3" s="18" t="str">
        <f>+C7</f>
        <v>1. Ejecución del de proyectos de inversión pública en la Región</v>
      </c>
      <c r="C3" s="19"/>
      <c r="D3" s="19"/>
      <c r="E3" s="19"/>
      <c r="F3" s="19"/>
      <c r="G3" s="18"/>
      <c r="H3" s="20"/>
      <c r="I3" s="20" t="str">
        <f>+C118</f>
        <v>3. Ejecución de proyectos de inversión pública por el Gobierno Regional</v>
      </c>
      <c r="J3" s="20"/>
      <c r="K3" s="20"/>
      <c r="L3" s="18"/>
      <c r="M3" s="21"/>
      <c r="N3" s="21"/>
      <c r="O3" s="21"/>
    </row>
    <row r="4" spans="2:15" x14ac:dyDescent="0.25">
      <c r="B4" s="18" t="str">
        <f>+C69</f>
        <v>2. Ejecución de proyectos de inversión pública por el Gobierno Nacional en la región</v>
      </c>
      <c r="C4" s="19"/>
      <c r="D4" s="19"/>
      <c r="E4" s="19"/>
      <c r="F4" s="19"/>
      <c r="G4" s="18"/>
      <c r="H4" s="20"/>
      <c r="I4" s="20" t="str">
        <f>+C167</f>
        <v>4. Ejecución de proyectos de inversión pública por los Gobiernos Locales</v>
      </c>
      <c r="J4" s="20"/>
      <c r="K4" s="20"/>
      <c r="L4" s="18"/>
      <c r="M4" s="21"/>
      <c r="N4" s="21"/>
      <c r="O4" s="21"/>
    </row>
    <row r="6" spans="2:1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x14ac:dyDescent="0.25">
      <c r="B7" s="7"/>
      <c r="C7" s="114" t="s">
        <v>39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8"/>
    </row>
    <row r="8" spans="2:15" x14ac:dyDescent="0.25">
      <c r="B8" s="7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"/>
    </row>
    <row r="9" spans="2:15" ht="15" customHeight="1" x14ac:dyDescent="0.25">
      <c r="B9" s="7"/>
      <c r="C9" s="115" t="str">
        <f>+CONCATENATE("A la fecha en la región  se vienen ejecutando S/", " ",C19," millones, lo que equivale a un avance en la ejecución del presupuesto del"," ",D19,"%. Por niveles de gobierno, el Gobierno Nacional viene ejecutando el"," ",D16,"%  del presupuesto para esta región, el Gobierno Regional un ", D17, "%  y de los gobiernos locales en conjunto que tienen una ejecución del ", D18,"%.")</f>
        <v>A la fecha en la región  se vienen ejecutando S/ 1,338.6 millones, lo que equivale a un avance en la ejecución del presupuesto del 67.4%. Por niveles de gobierno, el Gobierno Nacional viene ejecutando el 73.4%  del presupuesto para esta región, el Gobierno Regional un 56.8%  y de los gobiernos locales en conjunto que tienen una ejecución del 67.4%.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9"/>
    </row>
    <row r="10" spans="2:15" x14ac:dyDescent="0.25">
      <c r="B10" s="7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9"/>
    </row>
    <row r="11" spans="2:15" x14ac:dyDescent="0.25">
      <c r="B11" s="7"/>
      <c r="C11" s="28"/>
      <c r="D11" s="28"/>
      <c r="E11" s="28"/>
      <c r="F11" s="2"/>
      <c r="G11" s="2"/>
      <c r="H11" s="2"/>
      <c r="I11" s="2"/>
      <c r="J11" s="2"/>
      <c r="K11" s="2"/>
      <c r="L11" s="28"/>
      <c r="M11" s="28"/>
      <c r="N11" s="28"/>
      <c r="O11" s="9"/>
    </row>
    <row r="12" spans="2:15" x14ac:dyDescent="0.25">
      <c r="B12" s="7"/>
      <c r="C12" s="28"/>
      <c r="E12" s="122" t="s">
        <v>43</v>
      </c>
      <c r="F12" s="123"/>
      <c r="G12" s="123"/>
      <c r="H12" s="123"/>
      <c r="I12" s="123"/>
      <c r="J12" s="123"/>
      <c r="K12" s="123"/>
      <c r="L12" s="123"/>
      <c r="M12" s="28"/>
      <c r="N12" s="28"/>
      <c r="O12" s="9"/>
    </row>
    <row r="13" spans="2:15" x14ac:dyDescent="0.25">
      <c r="B13" s="7"/>
      <c r="C13" s="28"/>
      <c r="E13" s="124" t="s">
        <v>12</v>
      </c>
      <c r="F13" s="124"/>
      <c r="G13" s="124"/>
      <c r="H13" s="124"/>
      <c r="I13" s="124"/>
      <c r="J13" s="124"/>
      <c r="K13" s="124"/>
      <c r="L13" s="124"/>
      <c r="M13" s="28"/>
      <c r="N13" s="28"/>
      <c r="O13" s="9"/>
    </row>
    <row r="14" spans="2:15" x14ac:dyDescent="0.25">
      <c r="B14" s="7"/>
      <c r="C14" s="2"/>
      <c r="E14" s="125" t="s">
        <v>11</v>
      </c>
      <c r="F14" s="126"/>
      <c r="G14" s="130">
        <v>2016</v>
      </c>
      <c r="H14" s="130"/>
      <c r="I14" s="130"/>
      <c r="J14" s="130">
        <v>2015</v>
      </c>
      <c r="K14" s="130"/>
      <c r="L14" s="130"/>
      <c r="M14" s="2"/>
      <c r="N14" s="2"/>
      <c r="O14" s="10"/>
    </row>
    <row r="15" spans="2:15" x14ac:dyDescent="0.25">
      <c r="B15" s="7"/>
      <c r="C15" s="2"/>
      <c r="E15" s="127"/>
      <c r="F15" s="128"/>
      <c r="G15" s="84" t="s">
        <v>6</v>
      </c>
      <c r="H15" s="84" t="s">
        <v>7</v>
      </c>
      <c r="I15" s="84" t="s">
        <v>8</v>
      </c>
      <c r="J15" s="84" t="s">
        <v>6</v>
      </c>
      <c r="K15" s="84" t="s">
        <v>7</v>
      </c>
      <c r="L15" s="84" t="s">
        <v>8</v>
      </c>
      <c r="M15" s="2"/>
      <c r="N15" s="84" t="s">
        <v>61</v>
      </c>
      <c r="O15" s="10"/>
    </row>
    <row r="16" spans="2:15" x14ac:dyDescent="0.25">
      <c r="B16" s="7"/>
      <c r="C16" s="16"/>
      <c r="D16" s="91" t="str">
        <f>+FIXED(I16*100,1)</f>
        <v>73.4</v>
      </c>
      <c r="E16" s="62" t="s">
        <v>9</v>
      </c>
      <c r="F16" s="31"/>
      <c r="G16" s="56">
        <f>+H81</f>
        <v>652.08115699999996</v>
      </c>
      <c r="H16" s="56">
        <f>+J81</f>
        <v>478.30707199999995</v>
      </c>
      <c r="I16" s="57">
        <f>+H16/G16</f>
        <v>0.73350850099782894</v>
      </c>
      <c r="J16" s="58">
        <v>684.17730100000006</v>
      </c>
      <c r="K16" s="58">
        <v>642.61163099999999</v>
      </c>
      <c r="L16" s="59">
        <f t="shared" ref="L16:L19" si="0">+K16/J16</f>
        <v>0.93924722445593078</v>
      </c>
      <c r="N16" s="58">
        <f>+(I16-L16)*100</f>
        <v>-20.573872345810184</v>
      </c>
      <c r="O16" s="10"/>
    </row>
    <row r="17" spans="2:15" x14ac:dyDescent="0.25">
      <c r="B17" s="7"/>
      <c r="C17" s="16"/>
      <c r="D17" s="91" t="str">
        <f t="shared" ref="D17:D19" si="1">+FIXED(I17*100,1)</f>
        <v>56.8</v>
      </c>
      <c r="E17" s="62" t="s">
        <v>10</v>
      </c>
      <c r="F17" s="31"/>
      <c r="G17" s="56">
        <f>+H130</f>
        <v>372.21153600000008</v>
      </c>
      <c r="H17" s="56">
        <f>+J130</f>
        <v>211.44955700000003</v>
      </c>
      <c r="I17" s="57">
        <f t="shared" ref="I17:I19" si="2">+H17/G17</f>
        <v>0.56808974614908225</v>
      </c>
      <c r="J17" s="58">
        <v>315.90430800000001</v>
      </c>
      <c r="K17" s="58">
        <v>268.29033800000002</v>
      </c>
      <c r="L17" s="59">
        <f t="shared" si="0"/>
        <v>0.84927723746014883</v>
      </c>
      <c r="N17" s="58">
        <f t="shared" ref="N17:N19" si="3">+(I17-L17)*100</f>
        <v>-28.118749131106657</v>
      </c>
      <c r="O17" s="10"/>
    </row>
    <row r="18" spans="2:15" x14ac:dyDescent="0.25">
      <c r="B18" s="7"/>
      <c r="C18" s="16"/>
      <c r="D18" s="91" t="str">
        <f t="shared" si="1"/>
        <v>67.4</v>
      </c>
      <c r="E18" s="62" t="s">
        <v>5</v>
      </c>
      <c r="F18" s="31"/>
      <c r="G18" s="56">
        <f>+H179</f>
        <v>962.14224999999999</v>
      </c>
      <c r="H18" s="56">
        <f>+J179</f>
        <v>648.86794299999997</v>
      </c>
      <c r="I18" s="57">
        <f t="shared" si="2"/>
        <v>0.67439917849985276</v>
      </c>
      <c r="J18" s="58">
        <v>967.69896600000004</v>
      </c>
      <c r="K18" s="58">
        <v>720.086771</v>
      </c>
      <c r="L18" s="59">
        <f t="shared" si="0"/>
        <v>0.74412270375413414</v>
      </c>
      <c r="N18" s="58">
        <f t="shared" si="3"/>
        <v>-6.9723525254281382</v>
      </c>
      <c r="O18" s="10"/>
    </row>
    <row r="19" spans="2:15" x14ac:dyDescent="0.25">
      <c r="B19" s="7"/>
      <c r="C19" s="91" t="str">
        <f>+FIXED(H19,1)</f>
        <v>1,338.6</v>
      </c>
      <c r="D19" s="91" t="str">
        <f t="shared" si="1"/>
        <v>67.4</v>
      </c>
      <c r="E19" s="65" t="s">
        <v>0</v>
      </c>
      <c r="F19" s="41"/>
      <c r="G19" s="66">
        <f t="shared" ref="G19:H19" si="4">SUM(G16:G18)</f>
        <v>1986.4349430000002</v>
      </c>
      <c r="H19" s="61">
        <f t="shared" si="4"/>
        <v>1338.6245719999999</v>
      </c>
      <c r="I19" s="67">
        <f t="shared" si="2"/>
        <v>0.67388291608400275</v>
      </c>
      <c r="J19" s="66">
        <f t="shared" ref="J19:K19" si="5">SUM(J16:J18)</f>
        <v>1967.7805750000002</v>
      </c>
      <c r="K19" s="66">
        <f t="shared" si="5"/>
        <v>1630.98874</v>
      </c>
      <c r="L19" s="67">
        <f t="shared" si="0"/>
        <v>0.82884685453305673</v>
      </c>
      <c r="N19" s="58">
        <f t="shared" si="3"/>
        <v>-15.496393844905398</v>
      </c>
      <c r="O19" s="10"/>
    </row>
    <row r="20" spans="2:15" x14ac:dyDescent="0.25">
      <c r="B20" s="7"/>
      <c r="C20" s="2"/>
      <c r="E20" s="113" t="s">
        <v>106</v>
      </c>
      <c r="F20" s="113"/>
      <c r="G20" s="113"/>
      <c r="H20" s="113"/>
      <c r="I20" s="113"/>
      <c r="J20" s="113"/>
      <c r="K20" s="113"/>
      <c r="L20" s="113"/>
      <c r="M20" s="14"/>
      <c r="N20" s="2"/>
      <c r="O20" s="10"/>
    </row>
    <row r="21" spans="2:15" x14ac:dyDescent="0.25">
      <c r="B21" s="7"/>
      <c r="C21" s="2"/>
      <c r="D21" s="2"/>
      <c r="E21" s="2"/>
      <c r="F21" s="22"/>
      <c r="G21" s="2"/>
      <c r="H21" s="23"/>
      <c r="I21" s="23"/>
      <c r="J21" s="24"/>
      <c r="K21" s="24"/>
      <c r="L21" s="2"/>
      <c r="M21" s="14"/>
      <c r="N21" s="2"/>
      <c r="O21" s="10"/>
    </row>
    <row r="22" spans="2:15" ht="15" customHeight="1" x14ac:dyDescent="0.25">
      <c r="B22" s="7"/>
      <c r="C22" s="115" t="str">
        <f>+CONCATENATE("La ejecución de los proyectos productivos tiene un avance de ", E28, "%, mientras que para los proyectos del tipo social el avance es de", E29, "%. Cabe resaltar que estos dos tipos de proyectos absorben el ",  E30, "% del presupuesto total en esta región.")</f>
        <v>La ejecución de los proyectos productivos tiene un avance de 74.8%, mientras que para los proyectos del tipo social el avance es de57.7%. Cabe resaltar que estos dos tipos de proyectos absorben el 84.6% del presupuesto total en esta región.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0"/>
    </row>
    <row r="23" spans="2:15" x14ac:dyDescent="0.25">
      <c r="B23" s="7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0"/>
    </row>
    <row r="24" spans="2:15" x14ac:dyDescent="0.25">
      <c r="B24" s="7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"/>
      <c r="N24" s="2"/>
      <c r="O24" s="10"/>
    </row>
    <row r="25" spans="2:15" x14ac:dyDescent="0.25">
      <c r="B25" s="7"/>
      <c r="C25" s="2"/>
      <c r="D25" s="2"/>
      <c r="E25" s="129" t="s">
        <v>40</v>
      </c>
      <c r="F25" s="129"/>
      <c r="G25" s="129"/>
      <c r="H25" s="129"/>
      <c r="I25" s="129"/>
      <c r="J25" s="129"/>
      <c r="K25" s="129"/>
      <c r="L25" s="129"/>
      <c r="M25" s="2"/>
      <c r="N25" s="2"/>
      <c r="O25" s="10"/>
    </row>
    <row r="26" spans="2:15" x14ac:dyDescent="0.25">
      <c r="B26" s="7"/>
      <c r="C26" s="2"/>
      <c r="D26" s="2"/>
      <c r="E26" s="21"/>
      <c r="F26" s="117" t="s">
        <v>1</v>
      </c>
      <c r="G26" s="117"/>
      <c r="H26" s="117"/>
      <c r="I26" s="117"/>
      <c r="J26" s="117"/>
      <c r="K26" s="117"/>
      <c r="L26" s="21"/>
      <c r="M26" s="2"/>
      <c r="N26" s="2"/>
      <c r="O26" s="10"/>
    </row>
    <row r="27" spans="2:15" x14ac:dyDescent="0.25">
      <c r="B27" s="7"/>
      <c r="C27" s="2"/>
      <c r="D27" s="2"/>
      <c r="E27" s="21"/>
      <c r="F27" s="120" t="s">
        <v>34</v>
      </c>
      <c r="G27" s="120"/>
      <c r="H27" s="50" t="s">
        <v>6</v>
      </c>
      <c r="I27" s="50" t="s">
        <v>16</v>
      </c>
      <c r="J27" s="50" t="s">
        <v>17</v>
      </c>
      <c r="K27" s="50" t="s">
        <v>18</v>
      </c>
      <c r="L27" s="21"/>
      <c r="M27" s="2"/>
      <c r="N27" s="2"/>
      <c r="O27" s="10"/>
    </row>
    <row r="28" spans="2:15" x14ac:dyDescent="0.25">
      <c r="B28" s="7"/>
      <c r="C28" s="2"/>
      <c r="D28" s="2"/>
      <c r="E28" s="91" t="str">
        <f>+FIXED(K28*100,1)</f>
        <v>74.8</v>
      </c>
      <c r="F28" s="30" t="s">
        <v>13</v>
      </c>
      <c r="G28" s="31"/>
      <c r="H28" s="83">
        <f>+H77+H126+H175</f>
        <v>951.18358000000001</v>
      </c>
      <c r="I28" s="32">
        <f>+H28/H$32</f>
        <v>0.4788395327779934</v>
      </c>
      <c r="J28" s="60">
        <f>+J77+J126+J175</f>
        <v>711.60383000000002</v>
      </c>
      <c r="K28" s="32">
        <f>+J28/H28</f>
        <v>0.74812459441320467</v>
      </c>
      <c r="L28" s="21"/>
      <c r="M28" s="2"/>
      <c r="N28" s="2"/>
      <c r="O28" s="10"/>
    </row>
    <row r="29" spans="2:15" x14ac:dyDescent="0.25">
      <c r="B29" s="7"/>
      <c r="C29" s="2"/>
      <c r="D29" s="2"/>
      <c r="E29" s="91" t="str">
        <f>+FIXED(K29*100,1)</f>
        <v>57.7</v>
      </c>
      <c r="F29" s="30" t="s">
        <v>14</v>
      </c>
      <c r="G29" s="31"/>
      <c r="H29" s="83">
        <f t="shared" ref="H29:H31" si="6">+H78+H127+H176</f>
        <v>729.49672699999996</v>
      </c>
      <c r="I29" s="32">
        <f t="shared" ref="I29:I31" si="7">+H29/H$32</f>
        <v>0.36723917366167674</v>
      </c>
      <c r="J29" s="60">
        <f t="shared" ref="J29:J31" si="8">+J78+J127+J176</f>
        <v>421.20045999999996</v>
      </c>
      <c r="K29" s="32">
        <f t="shared" ref="K29:K32" si="9">+J29/H29</f>
        <v>0.57738498941887639</v>
      </c>
      <c r="L29" s="21"/>
      <c r="M29" s="2"/>
      <c r="N29" s="2"/>
      <c r="O29" s="10"/>
    </row>
    <row r="30" spans="2:15" x14ac:dyDescent="0.25">
      <c r="B30" s="7"/>
      <c r="C30" s="2"/>
      <c r="D30" s="2"/>
      <c r="E30" s="91" t="str">
        <f>+FIXED((I28+I29)*100,1)</f>
        <v>84.6</v>
      </c>
      <c r="F30" s="30" t="s">
        <v>25</v>
      </c>
      <c r="G30" s="31"/>
      <c r="H30" s="83">
        <f t="shared" si="6"/>
        <v>205.155755</v>
      </c>
      <c r="I30" s="32">
        <f t="shared" si="7"/>
        <v>0.10327836596056092</v>
      </c>
      <c r="J30" s="60">
        <f t="shared" si="8"/>
        <v>122.33246200000001</v>
      </c>
      <c r="K30" s="32">
        <f t="shared" si="9"/>
        <v>0.59629066705927902</v>
      </c>
      <c r="L30" s="21"/>
      <c r="M30" s="2"/>
      <c r="N30" s="2"/>
      <c r="O30" s="10"/>
    </row>
    <row r="31" spans="2:15" x14ac:dyDescent="0.25">
      <c r="B31" s="7"/>
      <c r="C31" s="2"/>
      <c r="D31" s="2"/>
      <c r="E31" s="21"/>
      <c r="F31" s="30" t="s">
        <v>15</v>
      </c>
      <c r="G31" s="31"/>
      <c r="H31" s="83">
        <f t="shared" si="6"/>
        <v>100.59888100000001</v>
      </c>
      <c r="I31" s="32">
        <f t="shared" si="7"/>
        <v>5.0642927599768864E-2</v>
      </c>
      <c r="J31" s="60">
        <f t="shared" si="8"/>
        <v>83.487819999999999</v>
      </c>
      <c r="K31" s="32">
        <f t="shared" si="9"/>
        <v>0.82990803844030825</v>
      </c>
      <c r="L31" s="21"/>
      <c r="M31" s="2"/>
      <c r="N31" s="2"/>
      <c r="O31" s="10"/>
    </row>
    <row r="32" spans="2:15" x14ac:dyDescent="0.25">
      <c r="B32" s="7"/>
      <c r="C32" s="2"/>
      <c r="D32" s="2"/>
      <c r="E32" s="21"/>
      <c r="F32" s="40" t="s">
        <v>0</v>
      </c>
      <c r="G32" s="41"/>
      <c r="H32" s="66">
        <f>SUM(H28:H31)</f>
        <v>1986.4349430000002</v>
      </c>
      <c r="I32" s="43">
        <f>SUM(I28:I31)</f>
        <v>1</v>
      </c>
      <c r="J32" s="61">
        <f>SUM(J28:J31)</f>
        <v>1338.6245720000002</v>
      </c>
      <c r="K32" s="43">
        <f t="shared" si="9"/>
        <v>0.67388291608400286</v>
      </c>
      <c r="L32" s="21"/>
      <c r="M32" s="2"/>
      <c r="N32" s="2"/>
      <c r="O32" s="10"/>
    </row>
    <row r="33" spans="2:15" x14ac:dyDescent="0.25">
      <c r="B33" s="7"/>
      <c r="C33" s="2"/>
      <c r="E33" s="21"/>
      <c r="F33" s="113" t="s">
        <v>107</v>
      </c>
      <c r="G33" s="113"/>
      <c r="H33" s="113"/>
      <c r="I33" s="113"/>
      <c r="J33" s="113"/>
      <c r="K33" s="113"/>
      <c r="L33" s="21"/>
      <c r="N33" s="2"/>
      <c r="O33" s="10"/>
    </row>
    <row r="34" spans="2:15" x14ac:dyDescent="0.25">
      <c r="B34" s="7"/>
      <c r="C34" s="2"/>
      <c r="E34" s="21"/>
      <c r="F34" s="21"/>
      <c r="G34" s="21"/>
      <c r="H34" s="36"/>
      <c r="I34" s="37"/>
      <c r="J34" s="36"/>
      <c r="K34" s="37"/>
      <c r="L34" s="21"/>
      <c r="N34" s="2"/>
      <c r="O34" s="10"/>
    </row>
    <row r="35" spans="2:15" ht="15" customHeight="1" x14ac:dyDescent="0.25">
      <c r="B35" s="7"/>
      <c r="C35" s="115" t="str">
        <f>+CONCATENATE("El sector ", F41," cuenta con el mayor presupuesto en esta región equivalente a ",  FIXED(I41*100,1),"% del presupuesto total, con un avance de ", FIXED(K41*100,1),"%.  El sector de ",   F42," es el segundo sector con mayor presupuesto equivalente al ", FIXED(I42*100,1),"% del total y con un avance del ",FIXED(K42*100,1),"% y el sector ",  F43, " con una ejecución del ", FIXED(K43*100,1),"%. Los 3 sectores concentran el ", FIXED(SUM(I41:I43)*100,1),"% del total presupuestado.")</f>
        <v>El sector TRANSPORTE cuenta con el mayor presupuesto en esta región equivalente a 32.8% del presupuesto total, con un avance de 83.4%.  El sector de EDUCACION es el segundo sector con mayor presupuesto equivalente al 18.2% del total y con un avance del 58.2% y el sector SANEAMIENTO con una ejecución del 55.5%. Los 3 sectores concentran el 65.0% del total presupuestado.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0"/>
    </row>
    <row r="36" spans="2:15" x14ac:dyDescent="0.25">
      <c r="B36" s="7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0"/>
    </row>
    <row r="37" spans="2:15" x14ac:dyDescent="0.25">
      <c r="B37" s="7"/>
      <c r="C37" s="2"/>
      <c r="D37" s="21"/>
      <c r="E37" s="21"/>
      <c r="F37" s="21"/>
      <c r="G37" s="21"/>
      <c r="H37" s="35"/>
      <c r="I37" s="2"/>
      <c r="J37" s="2"/>
      <c r="K37" s="2"/>
      <c r="L37" s="2"/>
      <c r="M37" s="2"/>
      <c r="N37" s="2"/>
      <c r="O37" s="10"/>
    </row>
    <row r="38" spans="2:15" x14ac:dyDescent="0.25">
      <c r="B38" s="7"/>
      <c r="C38" s="2"/>
      <c r="D38" s="21"/>
      <c r="E38" s="116" t="s">
        <v>41</v>
      </c>
      <c r="F38" s="116"/>
      <c r="G38" s="116"/>
      <c r="H38" s="116"/>
      <c r="I38" s="116"/>
      <c r="J38" s="116"/>
      <c r="K38" s="116"/>
      <c r="L38" s="116"/>
      <c r="M38" s="2"/>
      <c r="N38" s="2"/>
      <c r="O38" s="10"/>
    </row>
    <row r="39" spans="2:15" x14ac:dyDescent="0.25">
      <c r="B39" s="7"/>
      <c r="C39" s="2"/>
      <c r="D39" s="21"/>
      <c r="E39" s="21"/>
      <c r="F39" s="117" t="s">
        <v>1</v>
      </c>
      <c r="G39" s="117"/>
      <c r="H39" s="117"/>
      <c r="I39" s="117"/>
      <c r="J39" s="117"/>
      <c r="K39" s="117"/>
      <c r="L39" s="21"/>
      <c r="M39" s="2"/>
      <c r="N39" s="2"/>
      <c r="O39" s="10"/>
    </row>
    <row r="40" spans="2:15" x14ac:dyDescent="0.25">
      <c r="B40" s="7"/>
      <c r="C40" s="2"/>
      <c r="D40" s="21"/>
      <c r="E40" s="2"/>
      <c r="F40" s="118" t="s">
        <v>22</v>
      </c>
      <c r="G40" s="119"/>
      <c r="H40" s="51" t="s">
        <v>20</v>
      </c>
      <c r="I40" s="51" t="s">
        <v>3</v>
      </c>
      <c r="J40" s="50" t="s">
        <v>21</v>
      </c>
      <c r="K40" s="50" t="s">
        <v>18</v>
      </c>
      <c r="L40" s="21"/>
      <c r="M40" s="2"/>
      <c r="N40" s="2"/>
      <c r="O40" s="10"/>
    </row>
    <row r="41" spans="2:15" x14ac:dyDescent="0.25">
      <c r="B41" s="7"/>
      <c r="C41" s="2"/>
      <c r="D41" s="21"/>
      <c r="E41" s="2"/>
      <c r="F41" s="30" t="s">
        <v>73</v>
      </c>
      <c r="G41" s="29"/>
      <c r="H41" s="34">
        <v>652.42545899999993</v>
      </c>
      <c r="I41" s="32">
        <f>+H41/H$49</f>
        <v>0.32844038577708407</v>
      </c>
      <c r="J41" s="34">
        <v>544.17573299999992</v>
      </c>
      <c r="K41" s="32">
        <f>+J41/H41</f>
        <v>0.83408108235702672</v>
      </c>
      <c r="L41" s="21"/>
      <c r="M41" s="2"/>
      <c r="N41" s="2"/>
      <c r="O41" s="10"/>
    </row>
    <row r="42" spans="2:15" x14ac:dyDescent="0.25">
      <c r="B42" s="7"/>
      <c r="C42" s="2"/>
      <c r="D42" s="21"/>
      <c r="E42" s="2"/>
      <c r="F42" s="30" t="s">
        <v>75</v>
      </c>
      <c r="G42" s="29"/>
      <c r="H42" s="34">
        <v>361.91039899999998</v>
      </c>
      <c r="I42" s="32">
        <f t="shared" ref="I42:I48" si="10">+H42/H$49</f>
        <v>0.18219091457051559</v>
      </c>
      <c r="J42" s="34">
        <v>210.59906000000001</v>
      </c>
      <c r="K42" s="32">
        <f t="shared" ref="K42:K49" si="11">+J42/H42</f>
        <v>0.58190939133528463</v>
      </c>
      <c r="L42" s="21"/>
      <c r="M42" s="2"/>
      <c r="N42" s="2"/>
      <c r="O42" s="10"/>
    </row>
    <row r="43" spans="2:15" x14ac:dyDescent="0.25">
      <c r="B43" s="7"/>
      <c r="C43" s="2"/>
      <c r="D43" s="21"/>
      <c r="E43" s="2"/>
      <c r="F43" s="30" t="s">
        <v>81</v>
      </c>
      <c r="G43" s="29"/>
      <c r="H43" s="34">
        <v>277.77128400000004</v>
      </c>
      <c r="I43" s="32">
        <f t="shared" si="10"/>
        <v>0.13983407056890462</v>
      </c>
      <c r="J43" s="34">
        <v>154.18799999999999</v>
      </c>
      <c r="K43" s="32">
        <f t="shared" si="11"/>
        <v>0.55508977666676285</v>
      </c>
      <c r="L43" s="21"/>
      <c r="M43" s="2"/>
      <c r="N43" s="2"/>
      <c r="O43" s="10"/>
    </row>
    <row r="44" spans="2:15" x14ac:dyDescent="0.25">
      <c r="B44" s="7"/>
      <c r="C44" s="2"/>
      <c r="D44" s="21"/>
      <c r="E44" s="2"/>
      <c r="F44" s="30" t="s">
        <v>74</v>
      </c>
      <c r="G44" s="29"/>
      <c r="H44" s="34">
        <v>202.414278</v>
      </c>
      <c r="I44" s="32">
        <f t="shared" si="10"/>
        <v>0.10189826689934542</v>
      </c>
      <c r="J44" s="34">
        <v>102.53061199999999</v>
      </c>
      <c r="K44" s="32">
        <f t="shared" si="11"/>
        <v>0.50653843697725709</v>
      </c>
      <c r="L44" s="21"/>
      <c r="M44" s="2"/>
      <c r="N44" s="2"/>
      <c r="O44" s="10"/>
    </row>
    <row r="45" spans="2:15" x14ac:dyDescent="0.25">
      <c r="B45" s="7"/>
      <c r="C45" s="2"/>
      <c r="D45" s="21"/>
      <c r="E45" s="2"/>
      <c r="F45" s="30" t="s">
        <v>78</v>
      </c>
      <c r="G45" s="29"/>
      <c r="H45" s="34">
        <v>149.24211099999999</v>
      </c>
      <c r="I45" s="32">
        <f t="shared" si="10"/>
        <v>7.5130631146977364E-2</v>
      </c>
      <c r="J45" s="34">
        <v>88.043306999999999</v>
      </c>
      <c r="K45" s="32">
        <f t="shared" si="11"/>
        <v>0.58993608714098134</v>
      </c>
      <c r="L45" s="21"/>
      <c r="M45" s="2"/>
      <c r="N45" s="2"/>
      <c r="O45" s="10"/>
    </row>
    <row r="46" spans="2:15" x14ac:dyDescent="0.25">
      <c r="B46" s="7"/>
      <c r="C46" s="2"/>
      <c r="D46" s="21"/>
      <c r="E46" s="2"/>
      <c r="F46" s="30" t="s">
        <v>82</v>
      </c>
      <c r="G46" s="29"/>
      <c r="H46" s="34">
        <v>100.59888100000001</v>
      </c>
      <c r="I46" s="32">
        <f t="shared" si="10"/>
        <v>5.0642927599768871E-2</v>
      </c>
      <c r="J46" s="34">
        <v>83.487819999999999</v>
      </c>
      <c r="K46" s="32">
        <f t="shared" si="11"/>
        <v>0.82990803844030825</v>
      </c>
      <c r="L46" s="21"/>
      <c r="M46" s="2"/>
      <c r="N46" s="2"/>
      <c r="O46" s="10"/>
    </row>
    <row r="47" spans="2:15" x14ac:dyDescent="0.25">
      <c r="B47" s="7"/>
      <c r="C47" s="2"/>
      <c r="D47" s="21"/>
      <c r="E47" s="2"/>
      <c r="F47" s="30" t="s">
        <v>77</v>
      </c>
      <c r="G47" s="29"/>
      <c r="H47" s="34">
        <v>54.933820000000004</v>
      </c>
      <c r="I47" s="32">
        <f t="shared" si="10"/>
        <v>2.7654477280306282E-2</v>
      </c>
      <c r="J47" s="34">
        <v>33.927236000000001</v>
      </c>
      <c r="K47" s="32">
        <f t="shared" si="11"/>
        <v>0.6176019799824588</v>
      </c>
      <c r="L47" s="21"/>
      <c r="M47" s="2"/>
      <c r="N47" s="2"/>
      <c r="O47" s="10"/>
    </row>
    <row r="48" spans="2:15" x14ac:dyDescent="0.25">
      <c r="B48" s="7"/>
      <c r="C48" s="2"/>
      <c r="D48" s="21"/>
      <c r="E48" s="2"/>
      <c r="F48" s="30" t="s">
        <v>62</v>
      </c>
      <c r="G48" s="29"/>
      <c r="H48" s="34">
        <v>187.138711</v>
      </c>
      <c r="I48" s="32">
        <f t="shared" si="10"/>
        <v>9.4208326157097816E-2</v>
      </c>
      <c r="J48" s="34">
        <v>121.672804</v>
      </c>
      <c r="K48" s="32">
        <f t="shared" si="11"/>
        <v>0.65017442596363717</v>
      </c>
      <c r="L48" s="21"/>
      <c r="M48" s="2"/>
      <c r="N48" s="2"/>
      <c r="O48" s="10"/>
    </row>
    <row r="49" spans="2:15" x14ac:dyDescent="0.25">
      <c r="B49" s="7"/>
      <c r="C49" s="2"/>
      <c r="D49" s="21"/>
      <c r="E49" s="2"/>
      <c r="F49" s="40" t="s">
        <v>0</v>
      </c>
      <c r="G49" s="47"/>
      <c r="H49" s="66">
        <f>SUM(H41:H48)</f>
        <v>1986.434943</v>
      </c>
      <c r="I49" s="43">
        <f>SUM(I41:I48)</f>
        <v>1</v>
      </c>
      <c r="J49" s="61">
        <f>SUM(J41:J48)</f>
        <v>1338.6245719999999</v>
      </c>
      <c r="K49" s="43">
        <f t="shared" si="11"/>
        <v>0.67388291608400286</v>
      </c>
      <c r="L49" s="21"/>
      <c r="M49" s="2"/>
      <c r="N49" s="2"/>
      <c r="O49" s="10"/>
    </row>
    <row r="50" spans="2:15" x14ac:dyDescent="0.25">
      <c r="B50" s="7"/>
      <c r="C50" s="2"/>
      <c r="E50" s="21"/>
      <c r="F50" s="113" t="s">
        <v>108</v>
      </c>
      <c r="G50" s="113"/>
      <c r="H50" s="113"/>
      <c r="I50" s="113"/>
      <c r="J50" s="113"/>
      <c r="K50" s="113"/>
      <c r="L50" s="21"/>
      <c r="N50" s="2"/>
      <c r="O50" s="10"/>
    </row>
    <row r="51" spans="2:15" x14ac:dyDescent="0.25">
      <c r="B51" s="7"/>
      <c r="C51" s="2"/>
      <c r="E51" s="21"/>
      <c r="M51" s="2"/>
      <c r="N51" s="2"/>
      <c r="O51" s="10"/>
    </row>
    <row r="52" spans="2:15" ht="15" customHeight="1" x14ac:dyDescent="0.25">
      <c r="B52" s="7"/>
      <c r="C52" s="115" t="str">
        <f>+CONCATENATE("Al 19 de diciembre figuran ",J58," proyectos que no cuentan con ningún avance en ejecución del gasto, mientras que ",J59," (",FIXED(K59*100,1),"% de proyectos) no superan el 50,0% de ejecución, ",J60," proyectos (",FIXED(K60*100,1),"%) tienen un nivel de ejecución mayor al 50,0% pero no culminan y ",J61," proyectos por S/ ",FIXED(I61,1)," millones se han ejecutado al 100,0%.")</f>
        <v>Al 19 de diciembre figuran 432 proyectos que no cuentan con ningún avance en ejecución del gasto, mientras que 263 (13.4% de proyectos) no superan el 50,0% de ejecución, 888 proyectos (45.4%) tienen un nivel de ejecución mayor al 50,0% pero no culminan y 373 proyectos por S/ 53.8 millones se han ejecutado al 100,0%.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0"/>
    </row>
    <row r="53" spans="2:15" x14ac:dyDescent="0.25">
      <c r="B53" s="7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0"/>
    </row>
    <row r="54" spans="2:15" x14ac:dyDescent="0.25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0"/>
    </row>
    <row r="55" spans="2:15" x14ac:dyDescent="0.25">
      <c r="B55" s="7"/>
      <c r="C55" s="2"/>
      <c r="D55" s="2"/>
      <c r="E55" s="116" t="s">
        <v>42</v>
      </c>
      <c r="F55" s="116"/>
      <c r="G55" s="116"/>
      <c r="H55" s="116"/>
      <c r="I55" s="116"/>
      <c r="J55" s="116"/>
      <c r="K55" s="116"/>
      <c r="L55" s="116"/>
      <c r="M55" s="2"/>
      <c r="N55" s="2"/>
      <c r="O55" s="10"/>
    </row>
    <row r="56" spans="2:15" x14ac:dyDescent="0.25">
      <c r="B56" s="7"/>
      <c r="C56" s="2"/>
      <c r="D56" s="2"/>
      <c r="E56" s="21"/>
      <c r="F56" s="117" t="s">
        <v>36</v>
      </c>
      <c r="G56" s="117"/>
      <c r="H56" s="117"/>
      <c r="I56" s="117"/>
      <c r="J56" s="117"/>
      <c r="K56" s="117"/>
      <c r="L56" s="21"/>
      <c r="M56" s="2"/>
      <c r="N56" s="2"/>
      <c r="O56" s="10"/>
    </row>
    <row r="57" spans="2:15" x14ac:dyDescent="0.25">
      <c r="B57" s="7"/>
      <c r="C57" s="2"/>
      <c r="D57" s="2"/>
      <c r="E57" s="2"/>
      <c r="F57" s="49" t="s">
        <v>27</v>
      </c>
      <c r="G57" s="50" t="s">
        <v>18</v>
      </c>
      <c r="H57" s="50" t="s">
        <v>20</v>
      </c>
      <c r="I57" s="50" t="s">
        <v>7</v>
      </c>
      <c r="J57" s="50" t="s">
        <v>26</v>
      </c>
      <c r="K57" s="50" t="s">
        <v>3</v>
      </c>
      <c r="L57" s="2"/>
      <c r="M57" s="86" t="s">
        <v>47</v>
      </c>
      <c r="N57" s="2"/>
      <c r="O57" s="10"/>
    </row>
    <row r="58" spans="2:15" x14ac:dyDescent="0.25">
      <c r="B58" s="7"/>
      <c r="C58" s="2"/>
      <c r="D58" s="2"/>
      <c r="E58" s="2"/>
      <c r="F58" s="44" t="s">
        <v>28</v>
      </c>
      <c r="G58" s="32">
        <f>+I58/H58</f>
        <v>0</v>
      </c>
      <c r="H58" s="60">
        <f>+H107+H156+H205</f>
        <v>133.22242599999996</v>
      </c>
      <c r="I58" s="60">
        <f t="shared" ref="I58:J58" si="12">+I107+I156+I205</f>
        <v>0</v>
      </c>
      <c r="J58" s="63">
        <f t="shared" si="12"/>
        <v>432</v>
      </c>
      <c r="K58" s="32">
        <f>+J58/J$62</f>
        <v>0.22085889570552147</v>
      </c>
      <c r="L58" s="2"/>
      <c r="M58" s="82">
        <f>SUM(J59:J61)</f>
        <v>1524</v>
      </c>
      <c r="N58" s="2"/>
      <c r="O58" s="10"/>
    </row>
    <row r="59" spans="2:15" x14ac:dyDescent="0.25">
      <c r="B59" s="7"/>
      <c r="C59" s="2"/>
      <c r="D59" s="2"/>
      <c r="E59" s="2"/>
      <c r="F59" s="44" t="s">
        <v>29</v>
      </c>
      <c r="G59" s="32">
        <f t="shared" ref="G59:G62" si="13">+I59/H59</f>
        <v>0.24242675999151453</v>
      </c>
      <c r="H59" s="60">
        <f t="shared" ref="H59:J61" si="14">+H108+H157+H206</f>
        <v>371.99210600000004</v>
      </c>
      <c r="I59" s="60">
        <f t="shared" si="14"/>
        <v>90.180841000000044</v>
      </c>
      <c r="J59" s="63">
        <f t="shared" si="14"/>
        <v>263</v>
      </c>
      <c r="K59" s="32">
        <f t="shared" ref="K59:K61" si="15">+J59/J$62</f>
        <v>0.13445807770961146</v>
      </c>
      <c r="L59" s="2"/>
      <c r="M59" s="2"/>
      <c r="N59" s="2"/>
      <c r="O59" s="10"/>
    </row>
    <row r="60" spans="2:15" x14ac:dyDescent="0.25">
      <c r="B60" s="7"/>
      <c r="C60" s="2"/>
      <c r="D60" s="2"/>
      <c r="E60" s="2"/>
      <c r="F60" s="44" t="s">
        <v>30</v>
      </c>
      <c r="G60" s="32">
        <f t="shared" si="13"/>
        <v>0.83692243791435683</v>
      </c>
      <c r="H60" s="60">
        <f t="shared" si="14"/>
        <v>1427.3983620000001</v>
      </c>
      <c r="I60" s="60">
        <f t="shared" si="14"/>
        <v>1194.6217169999998</v>
      </c>
      <c r="J60" s="63">
        <f t="shared" si="14"/>
        <v>888</v>
      </c>
      <c r="K60" s="32">
        <f t="shared" si="15"/>
        <v>0.45398773006134968</v>
      </c>
      <c r="L60" s="2"/>
      <c r="M60" s="2"/>
      <c r="N60" s="2"/>
      <c r="O60" s="10"/>
    </row>
    <row r="61" spans="2:15" x14ac:dyDescent="0.25">
      <c r="B61" s="7"/>
      <c r="C61" s="2"/>
      <c r="D61" s="2"/>
      <c r="E61" s="2"/>
      <c r="F61" s="44" t="s">
        <v>31</v>
      </c>
      <c r="G61" s="32">
        <f t="shared" si="13"/>
        <v>1</v>
      </c>
      <c r="H61" s="60">
        <f t="shared" si="14"/>
        <v>53.822049000000035</v>
      </c>
      <c r="I61" s="60">
        <f t="shared" si="14"/>
        <v>53.822049000000035</v>
      </c>
      <c r="J61" s="63">
        <f t="shared" si="14"/>
        <v>373</v>
      </c>
      <c r="K61" s="32">
        <f t="shared" si="15"/>
        <v>0.19069529652351738</v>
      </c>
      <c r="L61" s="2"/>
      <c r="M61" s="2"/>
      <c r="N61" s="2"/>
      <c r="O61" s="10"/>
    </row>
    <row r="62" spans="2:15" x14ac:dyDescent="0.25">
      <c r="B62" s="7"/>
      <c r="C62" s="2"/>
      <c r="D62" s="2"/>
      <c r="E62" s="2"/>
      <c r="F62" s="45" t="s">
        <v>0</v>
      </c>
      <c r="G62" s="43">
        <f t="shared" si="13"/>
        <v>0.6738829337035076</v>
      </c>
      <c r="H62" s="61">
        <f t="shared" ref="H62:J62" si="16">SUM(H58:H61)</f>
        <v>1986.4349430000002</v>
      </c>
      <c r="I62" s="61">
        <f t="shared" si="16"/>
        <v>1338.624607</v>
      </c>
      <c r="J62" s="64">
        <f t="shared" si="16"/>
        <v>1956</v>
      </c>
      <c r="K62" s="43">
        <f>SUM(K58:K61)</f>
        <v>1</v>
      </c>
      <c r="L62" s="2"/>
      <c r="M62" s="2"/>
      <c r="N62" s="2"/>
      <c r="O62" s="10"/>
    </row>
    <row r="63" spans="2:15" x14ac:dyDescent="0.25">
      <c r="B63" s="7"/>
      <c r="C63" s="2"/>
      <c r="E63" s="21"/>
      <c r="F63" s="113" t="s">
        <v>109</v>
      </c>
      <c r="G63" s="113"/>
      <c r="H63" s="113"/>
      <c r="I63" s="113"/>
      <c r="J63" s="113"/>
      <c r="K63" s="113"/>
      <c r="L63" s="21"/>
      <c r="N63" s="2"/>
      <c r="O63" s="10"/>
    </row>
    <row r="64" spans="2:15" x14ac:dyDescent="0.25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0"/>
    </row>
    <row r="65" spans="2:15" x14ac:dyDescent="0.25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8" spans="2:15" x14ac:dyDescent="0.2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2:15" x14ac:dyDescent="0.25">
      <c r="B69" s="7"/>
      <c r="C69" s="114" t="s">
        <v>19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8"/>
    </row>
    <row r="70" spans="2:15" ht="15" customHeight="1" x14ac:dyDescent="0.25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/>
    </row>
    <row r="71" spans="2:15" ht="15" customHeight="1" x14ac:dyDescent="0.25">
      <c r="B71" s="7"/>
      <c r="C71" s="132" t="str">
        <f>+CONCATENATE("Los proyectos del Gobierno Nacional en la región tienen una ejecución del ",FIXED(K81*100,1),"%, equivalente a S/ ",FIXED(J81,1)," millones de soles.")</f>
        <v>Los proyectos del Gobierno Nacional en la región tienen una ejecución del 73.4%, equivalente a S/ 478.3 millones de soles.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9"/>
    </row>
    <row r="72" spans="2:15" x14ac:dyDescent="0.25">
      <c r="B72" s="7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0"/>
    </row>
    <row r="73" spans="2:15" x14ac:dyDescent="0.25">
      <c r="B73" s="7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"/>
      <c r="N73" s="2"/>
      <c r="O73" s="10"/>
    </row>
    <row r="74" spans="2:15" x14ac:dyDescent="0.25">
      <c r="B74" s="7"/>
      <c r="C74" s="2"/>
      <c r="D74" s="2"/>
      <c r="E74" s="129" t="s">
        <v>24</v>
      </c>
      <c r="F74" s="129"/>
      <c r="G74" s="129"/>
      <c r="H74" s="129"/>
      <c r="I74" s="129"/>
      <c r="J74" s="129"/>
      <c r="K74" s="129"/>
      <c r="L74" s="129"/>
      <c r="M74" s="2"/>
      <c r="N74" s="2"/>
      <c r="O74" s="10"/>
    </row>
    <row r="75" spans="2:15" x14ac:dyDescent="0.25">
      <c r="B75" s="7"/>
      <c r="C75" s="2"/>
      <c r="D75" s="2"/>
      <c r="E75" s="21"/>
      <c r="F75" s="117" t="s">
        <v>1</v>
      </c>
      <c r="G75" s="117"/>
      <c r="H75" s="117"/>
      <c r="I75" s="117"/>
      <c r="J75" s="117"/>
      <c r="K75" s="117"/>
      <c r="L75" s="21"/>
      <c r="M75" s="2"/>
      <c r="N75" s="2"/>
      <c r="O75" s="10"/>
    </row>
    <row r="76" spans="2:15" x14ac:dyDescent="0.25">
      <c r="B76" s="7"/>
      <c r="C76" s="2"/>
      <c r="D76" s="2"/>
      <c r="E76" s="21"/>
      <c r="F76" s="120" t="s">
        <v>34</v>
      </c>
      <c r="G76" s="120"/>
      <c r="H76" s="50" t="s">
        <v>6</v>
      </c>
      <c r="I76" s="50" t="s">
        <v>16</v>
      </c>
      <c r="J76" s="50" t="s">
        <v>17</v>
      </c>
      <c r="K76" s="50" t="s">
        <v>18</v>
      </c>
      <c r="L76" s="21"/>
      <c r="M76" s="2"/>
      <c r="N76" s="2"/>
      <c r="O76" s="10"/>
    </row>
    <row r="77" spans="2:15" x14ac:dyDescent="0.25">
      <c r="B77" s="7"/>
      <c r="C77" s="2"/>
      <c r="D77" s="2"/>
      <c r="E77" s="21"/>
      <c r="F77" s="30" t="s">
        <v>13</v>
      </c>
      <c r="G77" s="31"/>
      <c r="H77" s="33">
        <v>402.948353</v>
      </c>
      <c r="I77" s="32">
        <f>+H77/$H$81</f>
        <v>0.61794202864843717</v>
      </c>
      <c r="J77" s="34">
        <v>348.49795699999999</v>
      </c>
      <c r="K77" s="32">
        <f>+J77/H77</f>
        <v>0.86487003707892063</v>
      </c>
      <c r="L77" s="21"/>
      <c r="M77" s="2"/>
      <c r="N77" s="2"/>
      <c r="O77" s="10"/>
    </row>
    <row r="78" spans="2:15" x14ac:dyDescent="0.25">
      <c r="B78" s="7"/>
      <c r="C78" s="2"/>
      <c r="D78" s="2"/>
      <c r="E78" s="21"/>
      <c r="F78" s="30" t="s">
        <v>14</v>
      </c>
      <c r="G78" s="31"/>
      <c r="H78" s="34">
        <v>81.490067999999994</v>
      </c>
      <c r="I78" s="32">
        <f>+H78/$H$81</f>
        <v>0.12496921146273822</v>
      </c>
      <c r="J78" s="34">
        <v>37.104089000000002</v>
      </c>
      <c r="K78" s="32">
        <f t="shared" ref="K78:K81" si="17">+J78/H78</f>
        <v>0.4553203833380039</v>
      </c>
      <c r="L78" s="21"/>
      <c r="M78" s="2"/>
      <c r="N78" s="2"/>
      <c r="O78" s="10"/>
    </row>
    <row r="79" spans="2:15" x14ac:dyDescent="0.25">
      <c r="B79" s="7"/>
      <c r="C79" s="2"/>
      <c r="D79" s="2"/>
      <c r="E79" s="21"/>
      <c r="F79" s="30" t="s">
        <v>25</v>
      </c>
      <c r="G79" s="31"/>
      <c r="H79" s="34">
        <v>166.92654999999999</v>
      </c>
      <c r="I79" s="32">
        <f>+H79/$H$81</f>
        <v>0.25599045181426705</v>
      </c>
      <c r="J79" s="34">
        <v>92.066760000000002</v>
      </c>
      <c r="K79" s="32">
        <f t="shared" si="17"/>
        <v>0.55154054283156273</v>
      </c>
      <c r="L79" s="21"/>
      <c r="M79" s="2"/>
      <c r="N79" s="2"/>
      <c r="O79" s="10"/>
    </row>
    <row r="80" spans="2:15" x14ac:dyDescent="0.25">
      <c r="B80" s="7"/>
      <c r="C80" s="2"/>
      <c r="D80" s="2"/>
      <c r="E80" s="21"/>
      <c r="F80" s="30" t="s">
        <v>15</v>
      </c>
      <c r="G80" s="31"/>
      <c r="H80" s="34">
        <v>0.71618599999999999</v>
      </c>
      <c r="I80" s="32">
        <f>+H80/$H$81</f>
        <v>1.0983080745576583E-3</v>
      </c>
      <c r="J80" s="34">
        <v>0.638266</v>
      </c>
      <c r="K80" s="32">
        <f t="shared" si="17"/>
        <v>0.89120144766862242</v>
      </c>
      <c r="L80" s="21"/>
      <c r="M80" s="2"/>
      <c r="N80" s="2"/>
      <c r="O80" s="10"/>
    </row>
    <row r="81" spans="2:15" x14ac:dyDescent="0.25">
      <c r="B81" s="7"/>
      <c r="C81" s="2"/>
      <c r="D81" s="2"/>
      <c r="E81" s="21"/>
      <c r="F81" s="40" t="s">
        <v>0</v>
      </c>
      <c r="G81" s="41"/>
      <c r="H81" s="42">
        <f>SUM(H77:H80)</f>
        <v>652.08115699999996</v>
      </c>
      <c r="I81" s="43">
        <f>+H81/$H$81</f>
        <v>1</v>
      </c>
      <c r="J81" s="42">
        <f>SUM(J77:J80)</f>
        <v>478.30707199999995</v>
      </c>
      <c r="K81" s="43">
        <f t="shared" si="17"/>
        <v>0.73350850099782894</v>
      </c>
      <c r="L81" s="21"/>
      <c r="M81" s="2"/>
      <c r="N81" s="2"/>
      <c r="O81" s="10"/>
    </row>
    <row r="82" spans="2:15" x14ac:dyDescent="0.25">
      <c r="B82" s="7"/>
      <c r="C82" s="2"/>
      <c r="E82" s="21"/>
      <c r="F82" s="113" t="s">
        <v>110</v>
      </c>
      <c r="G82" s="113"/>
      <c r="H82" s="113"/>
      <c r="I82" s="113"/>
      <c r="J82" s="113"/>
      <c r="K82" s="113"/>
      <c r="L82" s="21"/>
      <c r="N82" s="2"/>
      <c r="O82" s="10"/>
    </row>
    <row r="83" spans="2:15" x14ac:dyDescent="0.25">
      <c r="B83" s="7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"/>
      <c r="N83" s="2"/>
      <c r="O83" s="10"/>
    </row>
    <row r="84" spans="2:15" ht="15" customHeight="1" x14ac:dyDescent="0.25">
      <c r="B84" s="7"/>
      <c r="C84" s="132" t="str">
        <f>+CONCATENATE("El sector ", F90," cuenta con el mayor presupuesto del GN en esta región equivalente a ",  FIXED(I90*100,1),"% del presupuesto total, con un avance de ", FIXED(K90*100,1),"%.  El sector de ",   F91," es el segundo sector con mayor presupuesto equivalente al ", FIXED(I91*100,1),"% del total y con un avance del ",FIXED(K91*100,1),"%, en tanto el sector ",  F92, " tiene una ejecución del ", FIXED(K92*100,1),"%.")</f>
        <v>El sector TRANSPORTE cuenta con el mayor presupuesto del GN en esta región equivalente a 54.9% del presupuesto total, con un avance de 89.0%.  El sector de DEFENSA Y SEGURIDAD NACIONAL es el segundo sector con mayor presupuesto equivalente al 22.9% del total y con un avance del 59.0%, en tanto el sector EDUCACION tiene una ejecución del 58.4%.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0"/>
    </row>
    <row r="85" spans="2:15" x14ac:dyDescent="0.25">
      <c r="B85" s="7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0"/>
    </row>
    <row r="86" spans="2:15" x14ac:dyDescent="0.25">
      <c r="B86" s="7"/>
      <c r="C86" s="2"/>
      <c r="D86" s="21"/>
      <c r="E86" s="21"/>
      <c r="F86" s="21"/>
      <c r="G86" s="21"/>
      <c r="H86" s="35"/>
      <c r="I86" s="2"/>
      <c r="J86" s="2"/>
      <c r="K86" s="2"/>
      <c r="L86" s="2"/>
      <c r="M86" s="2"/>
      <c r="N86" s="2"/>
      <c r="O86" s="10"/>
    </row>
    <row r="87" spans="2:15" x14ac:dyDescent="0.25">
      <c r="B87" s="7"/>
      <c r="C87" s="2"/>
      <c r="D87" s="21"/>
      <c r="E87" s="116" t="s">
        <v>23</v>
      </c>
      <c r="F87" s="116"/>
      <c r="G87" s="116"/>
      <c r="H87" s="116"/>
      <c r="I87" s="116"/>
      <c r="J87" s="116"/>
      <c r="K87" s="116"/>
      <c r="L87" s="116"/>
      <c r="M87" s="2"/>
      <c r="N87" s="2"/>
      <c r="O87" s="10"/>
    </row>
    <row r="88" spans="2:15" x14ac:dyDescent="0.25">
      <c r="B88" s="7"/>
      <c r="C88" s="2"/>
      <c r="D88" s="21"/>
      <c r="E88" s="21"/>
      <c r="F88" s="117" t="s">
        <v>1</v>
      </c>
      <c r="G88" s="117"/>
      <c r="H88" s="117"/>
      <c r="I88" s="117"/>
      <c r="J88" s="117"/>
      <c r="K88" s="117"/>
      <c r="L88" s="21"/>
      <c r="M88" s="2"/>
      <c r="N88" s="2"/>
      <c r="O88" s="10"/>
    </row>
    <row r="89" spans="2:15" x14ac:dyDescent="0.25">
      <c r="B89" s="7"/>
      <c r="C89" s="2"/>
      <c r="D89" s="21"/>
      <c r="E89" s="2"/>
      <c r="F89" s="118" t="s">
        <v>22</v>
      </c>
      <c r="G89" s="119"/>
      <c r="H89" s="51" t="s">
        <v>20</v>
      </c>
      <c r="I89" s="51" t="s">
        <v>3</v>
      </c>
      <c r="J89" s="50" t="s">
        <v>21</v>
      </c>
      <c r="K89" s="50" t="s">
        <v>18</v>
      </c>
      <c r="L89" s="21"/>
      <c r="M89" s="2"/>
      <c r="N89" s="2"/>
      <c r="O89" s="10"/>
    </row>
    <row r="90" spans="2:15" x14ac:dyDescent="0.25">
      <c r="B90" s="7"/>
      <c r="C90" s="2"/>
      <c r="D90" s="21"/>
      <c r="E90" s="2"/>
      <c r="F90" s="30" t="s">
        <v>73</v>
      </c>
      <c r="G90" s="29"/>
      <c r="H90" s="34">
        <v>357.94675899999999</v>
      </c>
      <c r="I90" s="32">
        <f t="shared" ref="I90:I97" si="18">+H90/$H$98</f>
        <v>0.5489297691820898</v>
      </c>
      <c r="J90" s="34">
        <v>318.54758099999998</v>
      </c>
      <c r="K90" s="32">
        <f>+J90/H90</f>
        <v>0.88993006079990788</v>
      </c>
      <c r="L90" s="21"/>
      <c r="M90" s="2"/>
      <c r="N90" s="2"/>
      <c r="O90" s="10"/>
    </row>
    <row r="91" spans="2:15" x14ac:dyDescent="0.25">
      <c r="B91" s="7"/>
      <c r="C91" s="2"/>
      <c r="D91" s="21"/>
      <c r="E91" s="2"/>
      <c r="F91" s="30" t="s">
        <v>78</v>
      </c>
      <c r="G91" s="29"/>
      <c r="H91" s="34">
        <v>149.24211099999999</v>
      </c>
      <c r="I91" s="32">
        <f t="shared" si="18"/>
        <v>0.22887045484738647</v>
      </c>
      <c r="J91" s="34">
        <v>88.043306999999999</v>
      </c>
      <c r="K91" s="32">
        <f t="shared" ref="K91:K98" si="19">+J91/H91</f>
        <v>0.58993608714098134</v>
      </c>
      <c r="L91" s="21"/>
      <c r="M91" s="2"/>
      <c r="N91" s="2"/>
      <c r="O91" s="10"/>
    </row>
    <row r="92" spans="2:15" x14ac:dyDescent="0.25">
      <c r="B92" s="7"/>
      <c r="C92" s="2"/>
      <c r="D92" s="21"/>
      <c r="E92" s="2"/>
      <c r="F92" s="30" t="s">
        <v>75</v>
      </c>
      <c r="G92" s="29"/>
      <c r="H92" s="34">
        <v>58.852048000000003</v>
      </c>
      <c r="I92" s="32">
        <f t="shared" si="18"/>
        <v>9.0252643199748239E-2</v>
      </c>
      <c r="J92" s="34">
        <v>34.353071999999997</v>
      </c>
      <c r="K92" s="32">
        <f t="shared" si="19"/>
        <v>0.583719227578962</v>
      </c>
      <c r="L92" s="21"/>
      <c r="M92" s="2"/>
      <c r="N92" s="2"/>
      <c r="O92" s="10"/>
    </row>
    <row r="93" spans="2:15" x14ac:dyDescent="0.25">
      <c r="B93" s="7"/>
      <c r="C93" s="2"/>
      <c r="D93" s="21"/>
      <c r="E93" s="2"/>
      <c r="F93" s="30" t="s">
        <v>74</v>
      </c>
      <c r="G93" s="29"/>
      <c r="H93" s="34">
        <v>25.386863000000002</v>
      </c>
      <c r="I93" s="32">
        <f t="shared" si="18"/>
        <v>3.8932060415295837E-2</v>
      </c>
      <c r="J93" s="34">
        <v>18.861622000000001</v>
      </c>
      <c r="K93" s="32">
        <f t="shared" si="19"/>
        <v>0.74296780976838295</v>
      </c>
      <c r="L93" s="21"/>
      <c r="M93" s="2"/>
      <c r="N93" s="2"/>
      <c r="O93" s="10"/>
    </row>
    <row r="94" spans="2:15" x14ac:dyDescent="0.25">
      <c r="B94" s="7"/>
      <c r="C94" s="2"/>
      <c r="D94" s="21"/>
      <c r="E94" s="2"/>
      <c r="F94" s="30" t="s">
        <v>81</v>
      </c>
      <c r="G94" s="29"/>
      <c r="H94" s="34">
        <v>20.411511000000001</v>
      </c>
      <c r="I94" s="32">
        <f t="shared" si="18"/>
        <v>3.1302102170696532E-2</v>
      </c>
      <c r="J94" s="34">
        <v>2.6795119999999999</v>
      </c>
      <c r="K94" s="32">
        <f t="shared" si="19"/>
        <v>0.13127455385346043</v>
      </c>
      <c r="L94" s="21"/>
      <c r="M94" s="2"/>
      <c r="N94" s="2"/>
      <c r="O94" s="10"/>
    </row>
    <row r="95" spans="2:15" x14ac:dyDescent="0.25">
      <c r="B95" s="7"/>
      <c r="C95" s="2"/>
      <c r="D95" s="21"/>
      <c r="E95" s="2"/>
      <c r="F95" s="30" t="s">
        <v>77</v>
      </c>
      <c r="G95" s="29"/>
      <c r="H95" s="34">
        <v>16.704615</v>
      </c>
      <c r="I95" s="32">
        <f t="shared" si="18"/>
        <v>2.5617386456698372E-2</v>
      </c>
      <c r="J95" s="34">
        <v>3.6615340000000001</v>
      </c>
      <c r="K95" s="32">
        <f t="shared" si="19"/>
        <v>0.21919295955039969</v>
      </c>
      <c r="L95" s="21"/>
      <c r="M95" s="2"/>
      <c r="N95" s="2"/>
      <c r="O95" s="10"/>
    </row>
    <row r="96" spans="2:15" x14ac:dyDescent="0.25">
      <c r="B96" s="7"/>
      <c r="C96" s="2"/>
      <c r="D96" s="21"/>
      <c r="E96" s="2"/>
      <c r="F96" s="30" t="s">
        <v>83</v>
      </c>
      <c r="G96" s="29"/>
      <c r="H96" s="34">
        <v>10.724368999999999</v>
      </c>
      <c r="I96" s="32">
        <f t="shared" si="18"/>
        <v>1.6446371567212764E-2</v>
      </c>
      <c r="J96" s="34">
        <v>4.9167779999999999</v>
      </c>
      <c r="K96" s="32">
        <f t="shared" si="19"/>
        <v>0.45846781288484201</v>
      </c>
      <c r="L96" s="21"/>
      <c r="M96" s="2"/>
      <c r="N96" s="2"/>
      <c r="O96" s="10"/>
    </row>
    <row r="97" spans="2:15" x14ac:dyDescent="0.25">
      <c r="B97" s="7"/>
      <c r="C97" s="2"/>
      <c r="D97" s="21"/>
      <c r="E97" s="2"/>
      <c r="F97" s="30" t="s">
        <v>62</v>
      </c>
      <c r="G97" s="29"/>
      <c r="H97" s="34">
        <v>12.812881000000001</v>
      </c>
      <c r="I97" s="32">
        <f t="shared" si="18"/>
        <v>1.9649212160872183E-2</v>
      </c>
      <c r="J97" s="34">
        <v>7.2436660000000002</v>
      </c>
      <c r="K97" s="32">
        <f t="shared" si="19"/>
        <v>0.56534248620587357</v>
      </c>
      <c r="L97" s="21"/>
      <c r="M97" s="2"/>
      <c r="N97" s="2"/>
      <c r="O97" s="10"/>
    </row>
    <row r="98" spans="2:15" x14ac:dyDescent="0.25">
      <c r="B98" s="7"/>
      <c r="C98" s="2"/>
      <c r="D98" s="21"/>
      <c r="E98" s="2"/>
      <c r="F98" s="40" t="s">
        <v>0</v>
      </c>
      <c r="G98" s="47"/>
      <c r="H98" s="42">
        <f>SUM(H90:H97)</f>
        <v>652.08115699999985</v>
      </c>
      <c r="I98" s="43">
        <f>SUM(I90:I97)</f>
        <v>1.0000000000000002</v>
      </c>
      <c r="J98" s="42">
        <f>SUM(J90:J97)</f>
        <v>478.30707200000001</v>
      </c>
      <c r="K98" s="43">
        <f t="shared" si="19"/>
        <v>0.73350850099782916</v>
      </c>
      <c r="L98" s="21"/>
      <c r="M98" s="2"/>
      <c r="N98" s="2"/>
      <c r="O98" s="10"/>
    </row>
    <row r="99" spans="2:15" x14ac:dyDescent="0.25">
      <c r="B99" s="7"/>
      <c r="C99" s="2"/>
      <c r="E99" s="21"/>
      <c r="F99" s="113" t="s">
        <v>111</v>
      </c>
      <c r="G99" s="113"/>
      <c r="H99" s="113"/>
      <c r="I99" s="113"/>
      <c r="J99" s="113"/>
      <c r="K99" s="113"/>
      <c r="L99" s="21"/>
      <c r="N99" s="2"/>
      <c r="O99" s="10"/>
    </row>
    <row r="100" spans="2:15" x14ac:dyDescent="0.25">
      <c r="B100" s="7"/>
      <c r="C100" s="2"/>
      <c r="D100" s="21"/>
      <c r="E100" s="21"/>
      <c r="F100" s="36"/>
      <c r="G100" s="36"/>
      <c r="H100" s="21"/>
      <c r="I100" s="21"/>
      <c r="J100" s="21"/>
      <c r="K100" s="21"/>
      <c r="L100" s="21"/>
      <c r="M100" s="2"/>
      <c r="N100" s="2"/>
      <c r="O100" s="10"/>
    </row>
    <row r="101" spans="2:15" ht="15" customHeight="1" x14ac:dyDescent="0.25">
      <c r="B101" s="7"/>
      <c r="C101" s="132" t="str">
        <f>+CONCATENATE("Al 19 de diciembre figuran ",J107," proyectos que no cuentan con ningún avance en ejecución del gasto, mientras que ",J108," (",FIXED(K108*100,1),"% de proyectos) no superan el 50,0% de ejecución, ",J109," proyectos (",FIXED(K109*100,1),"%) tienen un nivel de ejecución mayor al 50,0% pero no culminan y solo ",J110," proyectos por S/ ",FIXED(I110,1)," millones se han ejecutado al 100,0%.")</f>
        <v>Al 19 de diciembre figuran 76 proyectos que no cuentan con ningún avance en ejecución del gasto, mientras que 61 (23.3% de proyectos) no superan el 50,0% de ejecución, 94 proyectos (35.9%) tienen un nivel de ejecución mayor al 50,0% pero no culminan y solo 31 proyectos por S/ 6.0 millones se han ejecutado al 100,0%.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0"/>
    </row>
    <row r="102" spans="2:15" x14ac:dyDescent="0.25">
      <c r="B102" s="7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0"/>
    </row>
    <row r="103" spans="2:15" x14ac:dyDescent="0.25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0"/>
    </row>
    <row r="104" spans="2:15" x14ac:dyDescent="0.25">
      <c r="B104" s="7"/>
      <c r="C104" s="2"/>
      <c r="D104" s="2"/>
      <c r="E104" s="116" t="s">
        <v>35</v>
      </c>
      <c r="F104" s="116"/>
      <c r="G104" s="116"/>
      <c r="H104" s="116"/>
      <c r="I104" s="116"/>
      <c r="J104" s="116"/>
      <c r="K104" s="116"/>
      <c r="L104" s="116"/>
      <c r="M104" s="2"/>
      <c r="N104" s="2"/>
      <c r="O104" s="10"/>
    </row>
    <row r="105" spans="2:15" x14ac:dyDescent="0.25">
      <c r="B105" s="7"/>
      <c r="C105" s="2"/>
      <c r="D105" s="2"/>
      <c r="E105" s="21"/>
      <c r="F105" s="117" t="s">
        <v>36</v>
      </c>
      <c r="G105" s="117"/>
      <c r="H105" s="117"/>
      <c r="I105" s="117"/>
      <c r="J105" s="117"/>
      <c r="K105" s="117"/>
      <c r="L105" s="21"/>
      <c r="M105" s="2"/>
      <c r="N105" s="2"/>
      <c r="O105" s="10"/>
    </row>
    <row r="106" spans="2:15" x14ac:dyDescent="0.25">
      <c r="B106" s="7"/>
      <c r="C106" s="2"/>
      <c r="D106" s="2"/>
      <c r="E106" s="2"/>
      <c r="F106" s="49" t="s">
        <v>27</v>
      </c>
      <c r="G106" s="50" t="s">
        <v>18</v>
      </c>
      <c r="H106" s="50" t="s">
        <v>20</v>
      </c>
      <c r="I106" s="50" t="s">
        <v>7</v>
      </c>
      <c r="J106" s="50" t="s">
        <v>26</v>
      </c>
      <c r="K106" s="50" t="s">
        <v>3</v>
      </c>
      <c r="L106" s="2"/>
      <c r="M106" s="2"/>
      <c r="N106" s="2"/>
      <c r="O106" s="10"/>
    </row>
    <row r="107" spans="2:15" x14ac:dyDescent="0.25">
      <c r="B107" s="7"/>
      <c r="C107" s="2"/>
      <c r="D107" s="2"/>
      <c r="E107" s="2"/>
      <c r="F107" s="44" t="s">
        <v>28</v>
      </c>
      <c r="G107" s="32">
        <f>+I107/H107</f>
        <v>0</v>
      </c>
      <c r="H107" s="34">
        <v>37.427499000000005</v>
      </c>
      <c r="I107" s="34">
        <v>0</v>
      </c>
      <c r="J107" s="44">
        <v>76</v>
      </c>
      <c r="K107" s="32">
        <f>+J107/$J$111</f>
        <v>0.29007633587786258</v>
      </c>
      <c r="L107" s="2"/>
      <c r="M107" s="2"/>
      <c r="N107" s="2"/>
      <c r="O107" s="10"/>
    </row>
    <row r="108" spans="2:15" x14ac:dyDescent="0.25">
      <c r="B108" s="7"/>
      <c r="C108" s="2"/>
      <c r="D108" s="2"/>
      <c r="E108" s="2"/>
      <c r="F108" s="44" t="s">
        <v>29</v>
      </c>
      <c r="G108" s="32">
        <f t="shared" ref="G108:G111" si="20">+I108/H108</f>
        <v>0.19121624633119066</v>
      </c>
      <c r="H108" s="34">
        <v>37.06515599999998</v>
      </c>
      <c r="I108" s="34">
        <v>7.0874600000000054</v>
      </c>
      <c r="J108" s="44">
        <v>61</v>
      </c>
      <c r="K108" s="32">
        <f>+J108/$J$111</f>
        <v>0.23282442748091603</v>
      </c>
      <c r="L108" s="2"/>
      <c r="M108" s="2"/>
      <c r="N108" s="2"/>
      <c r="O108" s="10"/>
    </row>
    <row r="109" spans="2:15" x14ac:dyDescent="0.25">
      <c r="B109" s="7"/>
      <c r="C109" s="2"/>
      <c r="D109" s="2"/>
      <c r="E109" s="2"/>
      <c r="F109" s="44" t="s">
        <v>30</v>
      </c>
      <c r="G109" s="32">
        <f t="shared" si="20"/>
        <v>0.81391135486725796</v>
      </c>
      <c r="H109" s="34">
        <v>571.60331799999994</v>
      </c>
      <c r="I109" s="34">
        <v>465.23443100000009</v>
      </c>
      <c r="J109" s="44">
        <v>94</v>
      </c>
      <c r="K109" s="32">
        <f>+J109/$J$111</f>
        <v>0.35877862595419846</v>
      </c>
      <c r="L109" s="2"/>
      <c r="M109" s="2"/>
      <c r="N109" s="2"/>
      <c r="O109" s="10"/>
    </row>
    <row r="110" spans="2:15" x14ac:dyDescent="0.25">
      <c r="B110" s="7"/>
      <c r="C110" s="2"/>
      <c r="D110" s="2"/>
      <c r="E110" s="2"/>
      <c r="F110" s="44" t="s">
        <v>31</v>
      </c>
      <c r="G110" s="32">
        <f t="shared" si="20"/>
        <v>1</v>
      </c>
      <c r="H110" s="34">
        <v>5.9851839999999976</v>
      </c>
      <c r="I110" s="34">
        <v>5.9851839999999976</v>
      </c>
      <c r="J110" s="44">
        <v>31</v>
      </c>
      <c r="K110" s="32">
        <f>+J110/$J$111</f>
        <v>0.1183206106870229</v>
      </c>
      <c r="L110" s="2"/>
      <c r="M110" s="2"/>
      <c r="N110" s="2"/>
      <c r="O110" s="10"/>
    </row>
    <row r="111" spans="2:15" x14ac:dyDescent="0.25">
      <c r="B111" s="7"/>
      <c r="C111" s="2"/>
      <c r="D111" s="2"/>
      <c r="E111" s="2"/>
      <c r="F111" s="45" t="s">
        <v>0</v>
      </c>
      <c r="G111" s="43">
        <f t="shared" si="20"/>
        <v>0.73350850559848357</v>
      </c>
      <c r="H111" s="42">
        <f t="shared" ref="H111:J111" si="21">SUM(H107:H110)</f>
        <v>652.08115699999996</v>
      </c>
      <c r="I111" s="42">
        <f t="shared" si="21"/>
        <v>478.30707500000011</v>
      </c>
      <c r="J111" s="45">
        <f t="shared" si="21"/>
        <v>262</v>
      </c>
      <c r="K111" s="43">
        <f>+J111/$J$111</f>
        <v>1</v>
      </c>
      <c r="L111" s="2"/>
      <c r="M111" s="2"/>
      <c r="N111" s="2"/>
      <c r="O111" s="10"/>
    </row>
    <row r="112" spans="2:15" x14ac:dyDescent="0.25">
      <c r="B112" s="7"/>
      <c r="C112" s="2"/>
      <c r="E112" s="21"/>
      <c r="F112" s="113" t="s">
        <v>112</v>
      </c>
      <c r="G112" s="113"/>
      <c r="H112" s="113"/>
      <c r="I112" s="113"/>
      <c r="J112" s="113"/>
      <c r="K112" s="113"/>
      <c r="L112" s="21"/>
      <c r="N112" s="2"/>
      <c r="O112" s="10"/>
    </row>
    <row r="113" spans="2:15" x14ac:dyDescent="0.25"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0"/>
    </row>
    <row r="114" spans="2:15" x14ac:dyDescent="0.25"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7" spans="2:15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</row>
    <row r="118" spans="2:15" x14ac:dyDescent="0.25">
      <c r="B118" s="7"/>
      <c r="C118" s="114" t="s">
        <v>32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8"/>
    </row>
    <row r="119" spans="2:15" x14ac:dyDescent="0.25"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</row>
    <row r="120" spans="2:15" ht="15" customHeight="1" x14ac:dyDescent="0.25">
      <c r="B120" s="7"/>
      <c r="C120" s="132" t="str">
        <f>+CONCATENATE("Los proyectos del Gobierno Regional tienen una ejecución del ",FIXED(K130*100,1),"%, equivalente a S/ ",FIXED(J130,1)," millones de soles.")</f>
        <v>Los proyectos del Gobierno Regional tienen una ejecución del 56.8%, equivalente a S/ 211.4 millones de soles.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9"/>
    </row>
    <row r="121" spans="2:15" x14ac:dyDescent="0.25">
      <c r="B121" s="7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0"/>
    </row>
    <row r="122" spans="2:15" x14ac:dyDescent="0.25">
      <c r="B122" s="7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"/>
      <c r="N122" s="2"/>
      <c r="O122" s="10"/>
    </row>
    <row r="123" spans="2:15" x14ac:dyDescent="0.25">
      <c r="B123" s="7"/>
      <c r="C123" s="2"/>
      <c r="D123" s="2"/>
      <c r="E123" s="129" t="s">
        <v>37</v>
      </c>
      <c r="F123" s="129"/>
      <c r="G123" s="129"/>
      <c r="H123" s="129"/>
      <c r="I123" s="129"/>
      <c r="J123" s="129"/>
      <c r="K123" s="129"/>
      <c r="L123" s="129"/>
      <c r="M123" s="2"/>
      <c r="N123" s="2"/>
      <c r="O123" s="10"/>
    </row>
    <row r="124" spans="2:15" x14ac:dyDescent="0.25">
      <c r="B124" s="7"/>
      <c r="C124" s="2"/>
      <c r="D124" s="2"/>
      <c r="E124" s="21"/>
      <c r="F124" s="117" t="s">
        <v>1</v>
      </c>
      <c r="G124" s="117"/>
      <c r="H124" s="117"/>
      <c r="I124" s="117"/>
      <c r="J124" s="117"/>
      <c r="K124" s="117"/>
      <c r="L124" s="21"/>
      <c r="M124" s="2"/>
      <c r="N124" s="2"/>
      <c r="O124" s="10"/>
    </row>
    <row r="125" spans="2:15" x14ac:dyDescent="0.25">
      <c r="B125" s="7"/>
      <c r="C125" s="2"/>
      <c r="D125" s="2"/>
      <c r="E125" s="21"/>
      <c r="F125" s="120" t="s">
        <v>34</v>
      </c>
      <c r="G125" s="120"/>
      <c r="H125" s="50" t="s">
        <v>6</v>
      </c>
      <c r="I125" s="50" t="s">
        <v>16</v>
      </c>
      <c r="J125" s="50" t="s">
        <v>17</v>
      </c>
      <c r="K125" s="50" t="s">
        <v>18</v>
      </c>
      <c r="L125" s="21"/>
      <c r="M125" s="2"/>
      <c r="N125" s="2"/>
      <c r="O125" s="10"/>
    </row>
    <row r="126" spans="2:15" x14ac:dyDescent="0.25">
      <c r="B126" s="7"/>
      <c r="C126" s="2"/>
      <c r="D126" s="2"/>
      <c r="E126" s="21"/>
      <c r="F126" s="30" t="s">
        <v>13</v>
      </c>
      <c r="G126" s="31"/>
      <c r="H126" s="33">
        <v>180.91647300000002</v>
      </c>
      <c r="I126" s="32">
        <f>+H126/H$130</f>
        <v>0.48605821018938</v>
      </c>
      <c r="J126" s="34">
        <v>83.414933000000019</v>
      </c>
      <c r="K126" s="32">
        <f>+J126/H126</f>
        <v>0.46106875519290058</v>
      </c>
      <c r="L126" s="21"/>
      <c r="M126" s="2"/>
      <c r="N126" s="2"/>
      <c r="O126" s="10"/>
    </row>
    <row r="127" spans="2:15" x14ac:dyDescent="0.25">
      <c r="B127" s="7"/>
      <c r="C127" s="2"/>
      <c r="D127" s="2"/>
      <c r="E127" s="21"/>
      <c r="F127" s="30" t="s">
        <v>14</v>
      </c>
      <c r="G127" s="31"/>
      <c r="H127" s="34">
        <v>144.862819</v>
      </c>
      <c r="I127" s="32">
        <f t="shared" ref="I127:I129" si="22">+H127/H$130</f>
        <v>0.38919486632998923</v>
      </c>
      <c r="J127" s="34">
        <v>86.444065999999992</v>
      </c>
      <c r="K127" s="32">
        <f t="shared" ref="K127:K130" si="23">+J127/H127</f>
        <v>0.59673052475942767</v>
      </c>
      <c r="L127" s="21"/>
      <c r="M127" s="2"/>
      <c r="N127" s="2"/>
      <c r="O127" s="10"/>
    </row>
    <row r="128" spans="2:15" x14ac:dyDescent="0.25">
      <c r="B128" s="7"/>
      <c r="C128" s="2"/>
      <c r="D128" s="2"/>
      <c r="E128" s="21"/>
      <c r="F128" s="30" t="s">
        <v>25</v>
      </c>
      <c r="G128" s="31"/>
      <c r="H128" s="34">
        <v>1.261952</v>
      </c>
      <c r="I128" s="32">
        <f t="shared" si="22"/>
        <v>3.3904161422874321E-3</v>
      </c>
      <c r="J128" s="34">
        <v>0.31298399999999998</v>
      </c>
      <c r="K128" s="32">
        <f t="shared" si="23"/>
        <v>0.24801577239070899</v>
      </c>
      <c r="L128" s="21"/>
      <c r="M128" s="2"/>
      <c r="N128" s="2"/>
      <c r="O128" s="10"/>
    </row>
    <row r="129" spans="2:15" x14ac:dyDescent="0.25">
      <c r="B129" s="7"/>
      <c r="C129" s="2"/>
      <c r="D129" s="2"/>
      <c r="E129" s="21"/>
      <c r="F129" s="30" t="s">
        <v>15</v>
      </c>
      <c r="G129" s="31"/>
      <c r="H129" s="34">
        <v>45.170292000000003</v>
      </c>
      <c r="I129" s="32">
        <f t="shared" si="22"/>
        <v>0.1213565073383432</v>
      </c>
      <c r="J129" s="34">
        <v>41.277574000000001</v>
      </c>
      <c r="K129" s="32">
        <f t="shared" si="23"/>
        <v>0.91382127881750241</v>
      </c>
      <c r="L129" s="21"/>
      <c r="M129" s="2"/>
      <c r="N129" s="2"/>
      <c r="O129" s="10"/>
    </row>
    <row r="130" spans="2:15" x14ac:dyDescent="0.25">
      <c r="B130" s="7"/>
      <c r="C130" s="2"/>
      <c r="D130" s="2"/>
      <c r="E130" s="21"/>
      <c r="F130" s="40" t="s">
        <v>0</v>
      </c>
      <c r="G130" s="41"/>
      <c r="H130" s="42">
        <f>SUM(H126:H129)</f>
        <v>372.21153600000008</v>
      </c>
      <c r="I130" s="43">
        <f>SUM(I126:I129)</f>
        <v>0.99999999999999989</v>
      </c>
      <c r="J130" s="42">
        <f>SUM(J126:J129)</f>
        <v>211.44955700000003</v>
      </c>
      <c r="K130" s="43">
        <f t="shared" si="23"/>
        <v>0.56808974614908225</v>
      </c>
      <c r="L130" s="21"/>
      <c r="M130" s="2"/>
      <c r="N130" s="2"/>
      <c r="O130" s="10"/>
    </row>
    <row r="131" spans="2:15" x14ac:dyDescent="0.25">
      <c r="B131" s="7"/>
      <c r="C131" s="2"/>
      <c r="E131" s="21"/>
      <c r="F131" s="113" t="s">
        <v>113</v>
      </c>
      <c r="G131" s="113"/>
      <c r="H131" s="113"/>
      <c r="I131" s="113"/>
      <c r="J131" s="113"/>
      <c r="K131" s="113"/>
      <c r="L131" s="21"/>
      <c r="N131" s="2"/>
      <c r="O131" s="10"/>
    </row>
    <row r="132" spans="2:15" x14ac:dyDescent="0.25">
      <c r="B132" s="7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"/>
      <c r="N132" s="2"/>
      <c r="O132" s="10"/>
    </row>
    <row r="133" spans="2:15" ht="15" customHeight="1" x14ac:dyDescent="0.25">
      <c r="B133" s="7"/>
      <c r="C133" s="132" t="str">
        <f>+CONCATENATE("El sector ", F139," cuenta con el mayor presupuesto del GR en esta región equivalente a ",  FIXED(I139*100,1),"% del presupuesto total, con un avance de ", FIXED(K139*100,1),"%.  El sector de ",   F140," es el segundo sector con mayor presupuesto equivalente al ", FIXED(I140*100,1),"% del total y con un avance del ",FIXED(K140*100,1),"%, en tanto el sector ",  F141, " tiene una ejecución del ", FIXED(K141*100,1),"%.")</f>
        <v>El sector AGROPECUARIA cuenta con el mayor presupuesto del GR en esta región equivalente a 40.8% del presupuesto total, con un avance de 41.9%.  El sector de EDUCACION es el segundo sector con mayor presupuesto equivalente al 26.5% del total y con un avance del 57.5%, en tanto el sector PLANEAMIENTO, GESTION Y RESERVA DE CONTINGENCIA tiene una ejecución del 91.4%.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0"/>
    </row>
    <row r="134" spans="2:15" x14ac:dyDescent="0.25">
      <c r="B134" s="7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0"/>
    </row>
    <row r="135" spans="2:15" x14ac:dyDescent="0.25">
      <c r="B135" s="7"/>
      <c r="C135" s="2"/>
      <c r="D135" s="21"/>
      <c r="E135" s="21"/>
      <c r="F135" s="21"/>
      <c r="G135" s="21"/>
      <c r="H135" s="35"/>
      <c r="I135" s="2"/>
      <c r="J135" s="2"/>
      <c r="K135" s="2"/>
      <c r="L135" s="2"/>
      <c r="M135" s="2"/>
      <c r="N135" s="2"/>
      <c r="O135" s="10"/>
    </row>
    <row r="136" spans="2:15" x14ac:dyDescent="0.25">
      <c r="B136" s="7"/>
      <c r="C136" s="2"/>
      <c r="D136" s="21"/>
      <c r="E136" s="116" t="s">
        <v>23</v>
      </c>
      <c r="F136" s="116"/>
      <c r="G136" s="116"/>
      <c r="H136" s="116"/>
      <c r="I136" s="116"/>
      <c r="J136" s="116"/>
      <c r="K136" s="116"/>
      <c r="L136" s="116"/>
      <c r="M136" s="2"/>
      <c r="N136" s="2"/>
      <c r="O136" s="10"/>
    </row>
    <row r="137" spans="2:15" x14ac:dyDescent="0.25">
      <c r="B137" s="7"/>
      <c r="C137" s="2"/>
      <c r="D137" s="21"/>
      <c r="E137" s="21"/>
      <c r="F137" s="117" t="s">
        <v>1</v>
      </c>
      <c r="G137" s="117"/>
      <c r="H137" s="117"/>
      <c r="I137" s="117"/>
      <c r="J137" s="117"/>
      <c r="K137" s="117"/>
      <c r="L137" s="21"/>
      <c r="M137" s="2"/>
      <c r="N137" s="2"/>
      <c r="O137" s="10"/>
    </row>
    <row r="138" spans="2:15" x14ac:dyDescent="0.25">
      <c r="B138" s="7"/>
      <c r="C138" s="2"/>
      <c r="D138" s="21"/>
      <c r="E138" s="2"/>
      <c r="F138" s="120" t="s">
        <v>22</v>
      </c>
      <c r="G138" s="120"/>
      <c r="H138" s="50" t="s">
        <v>20</v>
      </c>
      <c r="I138" s="50" t="s">
        <v>3</v>
      </c>
      <c r="J138" s="50" t="s">
        <v>21</v>
      </c>
      <c r="K138" s="50" t="s">
        <v>18</v>
      </c>
      <c r="L138" s="21"/>
      <c r="M138" s="2"/>
      <c r="N138" s="2"/>
      <c r="O138" s="10"/>
    </row>
    <row r="139" spans="2:15" x14ac:dyDescent="0.25">
      <c r="B139" s="7"/>
      <c r="C139" s="2"/>
      <c r="D139" s="21"/>
      <c r="E139" s="2"/>
      <c r="F139" s="30" t="s">
        <v>74</v>
      </c>
      <c r="G139" s="29"/>
      <c r="H139" s="34">
        <v>151.99525299999999</v>
      </c>
      <c r="I139" s="32">
        <f>+H139/H$147</f>
        <v>0.40835717945077332</v>
      </c>
      <c r="J139" s="34">
        <v>63.645203000000002</v>
      </c>
      <c r="K139" s="32">
        <f>+J139/H139</f>
        <v>0.41873151788496976</v>
      </c>
      <c r="L139" s="21"/>
      <c r="M139" s="2"/>
      <c r="N139" s="2"/>
      <c r="O139" s="10"/>
    </row>
    <row r="140" spans="2:15" x14ac:dyDescent="0.25">
      <c r="B140" s="7"/>
      <c r="C140" s="2"/>
      <c r="D140" s="21"/>
      <c r="E140" s="2"/>
      <c r="F140" s="30" t="s">
        <v>75</v>
      </c>
      <c r="G140" s="29"/>
      <c r="H140" s="34">
        <v>98.700810000000004</v>
      </c>
      <c r="I140" s="32">
        <f t="shared" ref="I140:I146" si="24">+H140/H$147</f>
        <v>0.26517396817061573</v>
      </c>
      <c r="J140" s="34">
        <v>56.757272999999998</v>
      </c>
      <c r="K140" s="32">
        <f t="shared" ref="K140:K147" si="25">+J140/H140</f>
        <v>0.57504363945949377</v>
      </c>
      <c r="L140" s="21"/>
      <c r="M140" s="2"/>
      <c r="N140" s="2"/>
      <c r="O140" s="10"/>
    </row>
    <row r="141" spans="2:15" x14ac:dyDescent="0.25">
      <c r="B141" s="7"/>
      <c r="C141" s="2"/>
      <c r="D141" s="21"/>
      <c r="E141" s="2"/>
      <c r="F141" s="30" t="s">
        <v>82</v>
      </c>
      <c r="G141" s="29"/>
      <c r="H141" s="34">
        <v>45.170292000000003</v>
      </c>
      <c r="I141" s="32">
        <f t="shared" si="24"/>
        <v>0.12135650733834322</v>
      </c>
      <c r="J141" s="34">
        <v>41.277574000000001</v>
      </c>
      <c r="K141" s="32">
        <f t="shared" si="25"/>
        <v>0.91382127881750241</v>
      </c>
      <c r="L141" s="21"/>
      <c r="M141" s="2"/>
      <c r="N141" s="2"/>
      <c r="O141" s="10"/>
    </row>
    <row r="142" spans="2:15" x14ac:dyDescent="0.25">
      <c r="B142" s="7"/>
      <c r="C142" s="2"/>
      <c r="D142" s="21"/>
      <c r="E142" s="2"/>
      <c r="F142" s="30" t="s">
        <v>80</v>
      </c>
      <c r="G142" s="29"/>
      <c r="H142" s="34">
        <v>26.550249999999998</v>
      </c>
      <c r="I142" s="32">
        <f t="shared" si="24"/>
        <v>7.133107771275525E-2</v>
      </c>
      <c r="J142" s="34">
        <v>15.416168000000001</v>
      </c>
      <c r="K142" s="32">
        <f t="shared" si="25"/>
        <v>0.58064116157098344</v>
      </c>
      <c r="L142" s="21"/>
      <c r="M142" s="2"/>
      <c r="N142" s="2"/>
      <c r="O142" s="10"/>
    </row>
    <row r="143" spans="2:15" x14ac:dyDescent="0.25">
      <c r="B143" s="7"/>
      <c r="C143" s="2"/>
      <c r="D143" s="21"/>
      <c r="E143" s="2"/>
      <c r="F143" s="30" t="s">
        <v>73</v>
      </c>
      <c r="G143" s="29"/>
      <c r="H143" s="34">
        <v>22.434721</v>
      </c>
      <c r="I143" s="32">
        <f t="shared" si="24"/>
        <v>6.0274115200986134E-2</v>
      </c>
      <c r="J143" s="34">
        <v>14.783431</v>
      </c>
      <c r="K143" s="32">
        <f>+J143/H143</f>
        <v>0.65895319135013986</v>
      </c>
      <c r="L143" s="21"/>
      <c r="M143" s="2"/>
      <c r="N143" s="2"/>
      <c r="O143" s="10"/>
    </row>
    <row r="144" spans="2:15" x14ac:dyDescent="0.25">
      <c r="B144" s="7"/>
      <c r="C144" s="2"/>
      <c r="D144" s="21"/>
      <c r="E144" s="2"/>
      <c r="F144" s="30" t="s">
        <v>81</v>
      </c>
      <c r="G144" s="29"/>
      <c r="H144" s="34">
        <v>12.328414</v>
      </c>
      <c r="I144" s="32">
        <f t="shared" si="24"/>
        <v>3.3122063148521008E-2</v>
      </c>
      <c r="J144" s="34">
        <v>7.9559420000000003</v>
      </c>
      <c r="K144" s="32">
        <f t="shared" si="25"/>
        <v>0.64533377934907121</v>
      </c>
      <c r="L144" s="21"/>
      <c r="M144" s="2"/>
      <c r="N144" s="2"/>
      <c r="O144" s="10"/>
    </row>
    <row r="145" spans="2:15" x14ac:dyDescent="0.25">
      <c r="B145" s="7"/>
      <c r="C145" s="2"/>
      <c r="D145" s="21"/>
      <c r="E145" s="2"/>
      <c r="F145" s="30" t="s">
        <v>105</v>
      </c>
      <c r="G145" s="29"/>
      <c r="H145" s="34">
        <v>7.2833449999999997</v>
      </c>
      <c r="I145" s="32">
        <f t="shared" si="24"/>
        <v>1.9567757298097281E-2</v>
      </c>
      <c r="J145" s="34">
        <v>6.3146829999999996</v>
      </c>
      <c r="K145" s="32">
        <f t="shared" si="25"/>
        <v>0.86700314210023</v>
      </c>
      <c r="L145" s="21"/>
      <c r="M145" s="2"/>
      <c r="N145" s="2"/>
      <c r="O145" s="10"/>
    </row>
    <row r="146" spans="2:15" x14ac:dyDescent="0.25">
      <c r="B146" s="7"/>
      <c r="C146" s="2"/>
      <c r="D146" s="21"/>
      <c r="E146" s="2"/>
      <c r="F146" s="30" t="s">
        <v>62</v>
      </c>
      <c r="G146" s="29"/>
      <c r="H146" s="34">
        <v>7.7484510000000002</v>
      </c>
      <c r="I146" s="32">
        <f t="shared" si="24"/>
        <v>2.0817331679907954E-2</v>
      </c>
      <c r="J146" s="34">
        <v>5.299283</v>
      </c>
      <c r="K146" s="32">
        <f t="shared" si="25"/>
        <v>0.68391514639506656</v>
      </c>
      <c r="L146" s="21"/>
      <c r="M146" s="2"/>
      <c r="N146" s="2"/>
      <c r="O146" s="10"/>
    </row>
    <row r="147" spans="2:15" x14ac:dyDescent="0.25">
      <c r="B147" s="7"/>
      <c r="C147" s="2"/>
      <c r="D147" s="21"/>
      <c r="E147" s="2"/>
      <c r="F147" s="40" t="s">
        <v>0</v>
      </c>
      <c r="G147" s="47"/>
      <c r="H147" s="42">
        <f>SUM(H139:H146)</f>
        <v>372.21153600000002</v>
      </c>
      <c r="I147" s="43">
        <f>SUM(I139:I146)</f>
        <v>0.99999999999999989</v>
      </c>
      <c r="J147" s="42">
        <f>SUM(J139:J146)</f>
        <v>211.449557</v>
      </c>
      <c r="K147" s="43">
        <f t="shared" si="25"/>
        <v>0.56808974614908225</v>
      </c>
      <c r="L147" s="21"/>
      <c r="M147" s="2"/>
      <c r="N147" s="2"/>
      <c r="O147" s="10"/>
    </row>
    <row r="148" spans="2:15" x14ac:dyDescent="0.25">
      <c r="B148" s="7"/>
      <c r="C148" s="2"/>
      <c r="E148" s="21"/>
      <c r="F148" s="113" t="s">
        <v>110</v>
      </c>
      <c r="G148" s="113"/>
      <c r="H148" s="113"/>
      <c r="I148" s="113"/>
      <c r="J148" s="113"/>
      <c r="K148" s="113"/>
      <c r="L148" s="21"/>
      <c r="N148" s="2"/>
      <c r="O148" s="10"/>
    </row>
    <row r="149" spans="2:15" x14ac:dyDescent="0.25">
      <c r="B149" s="7"/>
      <c r="C149" s="2"/>
      <c r="D149" s="21"/>
      <c r="E149" s="21"/>
      <c r="F149" s="36"/>
      <c r="G149" s="36"/>
      <c r="H149" s="21"/>
      <c r="I149" s="21"/>
      <c r="J149" s="21"/>
      <c r="K149" s="21"/>
      <c r="L149" s="21"/>
      <c r="M149" s="2"/>
      <c r="N149" s="2"/>
      <c r="O149" s="10"/>
    </row>
    <row r="150" spans="2:15" ht="15" customHeight="1" x14ac:dyDescent="0.25">
      <c r="B150" s="7"/>
      <c r="C150" s="132" t="str">
        <f>+CONCATENATE("Al 19 de diciembre figuran ",J156," proyectos que no cuentan con ningún avance en ejecución del gasto, mientras que ",J157," (",FIXED(K157*100,1),"% de proyectos) no superan el 50,0% de ejecución, ",J158," proyectos (",FIXED(K158*100,1),"%) tienen un nivel de ejecución mayor al 50,0% pero no culminan y solo ",J159," proyectos por S/ ",FIXED(I159,1)," millones se han ejecutado al 100,0%.")</f>
        <v>Al 19 de diciembre figuran 50 proyectos que no cuentan con ningún avance en ejecución del gasto, mientras que 26 (11.5% de proyectos) no superan el 50,0% de ejecución, 97 proyectos (42.9%) tienen un nivel de ejecución mayor al 50,0% pero no culminan y solo 53 proyectos por S/ 5.6 millones se han ejecutado al 100,0%.</v>
      </c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0"/>
    </row>
    <row r="151" spans="2:15" x14ac:dyDescent="0.25">
      <c r="B151" s="7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0"/>
    </row>
    <row r="152" spans="2:15" x14ac:dyDescent="0.25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0"/>
    </row>
    <row r="153" spans="2:15" x14ac:dyDescent="0.25">
      <c r="B153" s="7"/>
      <c r="C153" s="2"/>
      <c r="D153" s="2"/>
      <c r="E153" s="116" t="s">
        <v>35</v>
      </c>
      <c r="F153" s="116"/>
      <c r="G153" s="116"/>
      <c r="H153" s="116"/>
      <c r="I153" s="116"/>
      <c r="J153" s="116"/>
      <c r="K153" s="116"/>
      <c r="L153" s="116"/>
      <c r="M153" s="2"/>
      <c r="N153" s="2"/>
      <c r="O153" s="10"/>
    </row>
    <row r="154" spans="2:15" x14ac:dyDescent="0.25">
      <c r="B154" s="7"/>
      <c r="C154" s="2"/>
      <c r="D154" s="2"/>
      <c r="E154" s="21"/>
      <c r="F154" s="117" t="s">
        <v>36</v>
      </c>
      <c r="G154" s="117"/>
      <c r="H154" s="117"/>
      <c r="I154" s="117"/>
      <c r="J154" s="117"/>
      <c r="K154" s="117"/>
      <c r="L154" s="21"/>
      <c r="M154" s="2"/>
      <c r="N154" s="2"/>
      <c r="O154" s="10"/>
    </row>
    <row r="155" spans="2:15" x14ac:dyDescent="0.25">
      <c r="B155" s="7"/>
      <c r="C155" s="2"/>
      <c r="D155" s="2"/>
      <c r="E155" s="2"/>
      <c r="F155" s="49" t="s">
        <v>27</v>
      </c>
      <c r="G155" s="50" t="s">
        <v>18</v>
      </c>
      <c r="H155" s="50" t="s">
        <v>20</v>
      </c>
      <c r="I155" s="50" t="s">
        <v>7</v>
      </c>
      <c r="J155" s="50" t="s">
        <v>26</v>
      </c>
      <c r="K155" s="50" t="s">
        <v>3</v>
      </c>
      <c r="L155" s="2"/>
      <c r="M155" s="2"/>
      <c r="N155" s="2"/>
      <c r="O155" s="10"/>
    </row>
    <row r="156" spans="2:15" x14ac:dyDescent="0.25">
      <c r="B156" s="7"/>
      <c r="C156" s="2"/>
      <c r="D156" s="2"/>
      <c r="E156" s="2"/>
      <c r="F156" s="44" t="s">
        <v>28</v>
      </c>
      <c r="G156" s="32">
        <f>+I156/H156</f>
        <v>0</v>
      </c>
      <c r="H156" s="34">
        <v>13.753118000000001</v>
      </c>
      <c r="I156" s="34">
        <v>0</v>
      </c>
      <c r="J156" s="44">
        <v>50</v>
      </c>
      <c r="K156" s="32">
        <f>+J156/J$160</f>
        <v>0.22123893805309736</v>
      </c>
      <c r="L156" s="2"/>
      <c r="M156" s="2"/>
      <c r="N156" s="2"/>
      <c r="O156" s="10"/>
    </row>
    <row r="157" spans="2:15" x14ac:dyDescent="0.25">
      <c r="B157" s="7"/>
      <c r="C157" s="2"/>
      <c r="D157" s="2"/>
      <c r="E157" s="2"/>
      <c r="F157" s="44" t="s">
        <v>29</v>
      </c>
      <c r="G157" s="32">
        <f t="shared" ref="G157:G160" si="26">+I157/H157</f>
        <v>0.24630416306359892</v>
      </c>
      <c r="H157" s="34">
        <v>152.40600700000005</v>
      </c>
      <c r="I157" s="34">
        <v>37.53823400000001</v>
      </c>
      <c r="J157" s="44">
        <v>26</v>
      </c>
      <c r="K157" s="32">
        <f t="shared" ref="K157:K159" si="27">+J157/J$160</f>
        <v>0.11504424778761062</v>
      </c>
      <c r="L157" s="2"/>
      <c r="M157" s="2"/>
      <c r="N157" s="2"/>
      <c r="O157" s="10"/>
    </row>
    <row r="158" spans="2:15" x14ac:dyDescent="0.25">
      <c r="B158" s="7"/>
      <c r="C158" s="2"/>
      <c r="D158" s="2"/>
      <c r="E158" s="2"/>
      <c r="F158" s="44" t="s">
        <v>30</v>
      </c>
      <c r="G158" s="32">
        <f t="shared" si="26"/>
        <v>0.83968196448511689</v>
      </c>
      <c r="H158" s="34">
        <v>200.48326999999992</v>
      </c>
      <c r="I158" s="34">
        <v>168.34218600000003</v>
      </c>
      <c r="J158" s="44">
        <v>97</v>
      </c>
      <c r="K158" s="32">
        <f t="shared" si="27"/>
        <v>0.42920353982300885</v>
      </c>
      <c r="L158" s="2"/>
      <c r="M158" s="2"/>
      <c r="N158" s="2"/>
      <c r="O158" s="10"/>
    </row>
    <row r="159" spans="2:15" x14ac:dyDescent="0.25">
      <c r="B159" s="7"/>
      <c r="C159" s="2"/>
      <c r="D159" s="2"/>
      <c r="E159" s="2"/>
      <c r="F159" s="44" t="s">
        <v>31</v>
      </c>
      <c r="G159" s="32">
        <f t="shared" si="26"/>
        <v>1</v>
      </c>
      <c r="H159" s="34">
        <v>5.569141000000001</v>
      </c>
      <c r="I159" s="34">
        <v>5.569141000000001</v>
      </c>
      <c r="J159" s="44">
        <v>53</v>
      </c>
      <c r="K159" s="32">
        <f t="shared" si="27"/>
        <v>0.23451327433628319</v>
      </c>
      <c r="L159" s="2"/>
      <c r="M159" s="2"/>
      <c r="N159" s="2"/>
      <c r="O159" s="10"/>
    </row>
    <row r="160" spans="2:15" x14ac:dyDescent="0.25">
      <c r="B160" s="7"/>
      <c r="C160" s="2"/>
      <c r="D160" s="2"/>
      <c r="E160" s="2"/>
      <c r="F160" s="45" t="s">
        <v>0</v>
      </c>
      <c r="G160" s="43">
        <f t="shared" si="26"/>
        <v>0.56808975689565966</v>
      </c>
      <c r="H160" s="42">
        <f t="shared" ref="H160:J160" si="28">SUM(H156:H159)</f>
        <v>372.21153599999997</v>
      </c>
      <c r="I160" s="42">
        <f t="shared" si="28"/>
        <v>211.44956100000005</v>
      </c>
      <c r="J160" s="45">
        <f t="shared" si="28"/>
        <v>226</v>
      </c>
      <c r="K160" s="43">
        <f>SUM(K156:K159)</f>
        <v>1</v>
      </c>
      <c r="L160" s="2"/>
      <c r="M160" s="2"/>
      <c r="N160" s="2"/>
      <c r="O160" s="10"/>
    </row>
    <row r="161" spans="2:15" x14ac:dyDescent="0.25">
      <c r="B161" s="7"/>
      <c r="C161" s="2"/>
      <c r="E161" s="21"/>
      <c r="F161" s="113" t="s">
        <v>107</v>
      </c>
      <c r="G161" s="113"/>
      <c r="H161" s="113"/>
      <c r="I161" s="113"/>
      <c r="J161" s="113"/>
      <c r="K161" s="113"/>
      <c r="L161" s="21"/>
      <c r="N161" s="2"/>
      <c r="O161" s="10"/>
    </row>
    <row r="162" spans="2:15" x14ac:dyDescent="0.25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0"/>
    </row>
    <row r="163" spans="2:15" x14ac:dyDescent="0.25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6" spans="2:15" x14ac:dyDescent="0.25"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</row>
    <row r="167" spans="2:15" x14ac:dyDescent="0.25">
      <c r="B167" s="7"/>
      <c r="C167" s="114" t="s">
        <v>33</v>
      </c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8"/>
    </row>
    <row r="168" spans="2:15" x14ac:dyDescent="0.25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</row>
    <row r="169" spans="2:15" ht="15" customHeight="1" x14ac:dyDescent="0.25">
      <c r="B169" s="7"/>
      <c r="C169" s="132" t="str">
        <f>+CONCATENATE("Los proyectos de los Gobierno Locales tienen una ejecución del ",FIXED(K179*100,1),"%, equivalente a S/ ",FIXED(J179,1)," millones de soles.")</f>
        <v>Los proyectos de los Gobierno Locales tienen una ejecución del 67.4%, equivalente a S/ 648.9 millones de soles.</v>
      </c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9"/>
    </row>
    <row r="170" spans="2:15" x14ac:dyDescent="0.25">
      <c r="B170" s="7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0"/>
    </row>
    <row r="171" spans="2:15" x14ac:dyDescent="0.25">
      <c r="B171" s="7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"/>
      <c r="N171" s="2"/>
      <c r="O171" s="10"/>
    </row>
    <row r="172" spans="2:15" x14ac:dyDescent="0.25">
      <c r="B172" s="7"/>
      <c r="C172" s="2"/>
      <c r="D172" s="2"/>
      <c r="E172" s="129" t="s">
        <v>38</v>
      </c>
      <c r="F172" s="129"/>
      <c r="G172" s="129"/>
      <c r="H172" s="129"/>
      <c r="I172" s="129"/>
      <c r="J172" s="129"/>
      <c r="K172" s="129"/>
      <c r="L172" s="129"/>
      <c r="M172" s="2"/>
      <c r="N172" s="2"/>
      <c r="O172" s="10"/>
    </row>
    <row r="173" spans="2:15" x14ac:dyDescent="0.25">
      <c r="B173" s="7"/>
      <c r="C173" s="2"/>
      <c r="D173" s="2"/>
      <c r="E173" s="21"/>
      <c r="F173" s="117" t="s">
        <v>1</v>
      </c>
      <c r="G173" s="117"/>
      <c r="H173" s="117"/>
      <c r="I173" s="117"/>
      <c r="J173" s="117"/>
      <c r="K173" s="117"/>
      <c r="L173" s="21"/>
      <c r="M173" s="2"/>
      <c r="N173" s="2"/>
      <c r="O173" s="10"/>
    </row>
    <row r="174" spans="2:15" x14ac:dyDescent="0.25">
      <c r="B174" s="7"/>
      <c r="C174" s="2"/>
      <c r="D174" s="2"/>
      <c r="E174" s="21"/>
      <c r="F174" s="120" t="s">
        <v>34</v>
      </c>
      <c r="G174" s="120"/>
      <c r="H174" s="50" t="s">
        <v>6</v>
      </c>
      <c r="I174" s="50" t="s">
        <v>16</v>
      </c>
      <c r="J174" s="50" t="s">
        <v>17</v>
      </c>
      <c r="K174" s="50" t="s">
        <v>18</v>
      </c>
      <c r="L174" s="21"/>
      <c r="M174" s="2"/>
      <c r="N174" s="2"/>
      <c r="O174" s="10"/>
    </row>
    <row r="175" spans="2:15" x14ac:dyDescent="0.25">
      <c r="B175" s="7"/>
      <c r="C175" s="2"/>
      <c r="D175" s="2"/>
      <c r="E175" s="21"/>
      <c r="F175" s="30" t="s">
        <v>13</v>
      </c>
      <c r="G175" s="31"/>
      <c r="H175" s="33">
        <v>367.31875400000001</v>
      </c>
      <c r="I175" s="32">
        <f>+H175/H$179</f>
        <v>0.38177177439198834</v>
      </c>
      <c r="J175" s="34">
        <v>279.69093999999996</v>
      </c>
      <c r="K175" s="32">
        <f>+J175/H175</f>
        <v>0.76143931382278385</v>
      </c>
      <c r="L175" s="21"/>
      <c r="M175" s="2"/>
      <c r="N175" s="2"/>
      <c r="O175" s="10"/>
    </row>
    <row r="176" spans="2:15" x14ac:dyDescent="0.25">
      <c r="B176" s="7"/>
      <c r="C176" s="2"/>
      <c r="D176" s="2"/>
      <c r="E176" s="21"/>
      <c r="F176" s="30" t="s">
        <v>14</v>
      </c>
      <c r="G176" s="31"/>
      <c r="H176" s="34">
        <v>503.14383999999995</v>
      </c>
      <c r="I176" s="32">
        <f t="shared" ref="I176:I178" si="29">+H176/H$179</f>
        <v>0.52294121789163706</v>
      </c>
      <c r="J176" s="34">
        <v>297.65230499999996</v>
      </c>
      <c r="K176" s="32">
        <f t="shared" ref="K176:K179" si="30">+J176/H176</f>
        <v>0.59158491337188979</v>
      </c>
      <c r="L176" s="21"/>
      <c r="M176" s="2"/>
      <c r="N176" s="2"/>
      <c r="O176" s="10"/>
    </row>
    <row r="177" spans="2:15" x14ac:dyDescent="0.25">
      <c r="B177" s="7"/>
      <c r="C177" s="2"/>
      <c r="D177" s="2"/>
      <c r="E177" s="21"/>
      <c r="F177" s="30" t="s">
        <v>25</v>
      </c>
      <c r="G177" s="31"/>
      <c r="H177" s="34">
        <v>36.967252999999999</v>
      </c>
      <c r="I177" s="32">
        <f t="shared" si="29"/>
        <v>3.8421816524531582E-2</v>
      </c>
      <c r="J177" s="34">
        <v>29.952718000000001</v>
      </c>
      <c r="K177" s="32">
        <f t="shared" si="30"/>
        <v>0.8102500339963048</v>
      </c>
      <c r="L177" s="21"/>
      <c r="M177" s="2"/>
      <c r="N177" s="2"/>
      <c r="O177" s="10"/>
    </row>
    <row r="178" spans="2:15" x14ac:dyDescent="0.25">
      <c r="B178" s="7"/>
      <c r="C178" s="2"/>
      <c r="D178" s="2"/>
      <c r="E178" s="21"/>
      <c r="F178" s="30" t="s">
        <v>15</v>
      </c>
      <c r="G178" s="31"/>
      <c r="H178" s="34">
        <v>54.712403000000002</v>
      </c>
      <c r="I178" s="32">
        <f t="shared" si="29"/>
        <v>5.6865191191842995E-2</v>
      </c>
      <c r="J178" s="34">
        <v>41.571980000000003</v>
      </c>
      <c r="K178" s="32">
        <f t="shared" si="30"/>
        <v>0.75982734664386797</v>
      </c>
      <c r="L178" s="21"/>
      <c r="M178" s="2"/>
      <c r="N178" s="2"/>
      <c r="O178" s="10"/>
    </row>
    <row r="179" spans="2:15" x14ac:dyDescent="0.25">
      <c r="B179" s="7"/>
      <c r="C179" s="2"/>
      <c r="D179" s="2"/>
      <c r="E179" s="21"/>
      <c r="F179" s="40" t="s">
        <v>0</v>
      </c>
      <c r="G179" s="41"/>
      <c r="H179" s="42">
        <f>SUM(H175:H178)</f>
        <v>962.14224999999999</v>
      </c>
      <c r="I179" s="43">
        <f>SUM(I175:I178)</f>
        <v>1</v>
      </c>
      <c r="J179" s="42">
        <f>SUM(J175:J178)</f>
        <v>648.86794299999997</v>
      </c>
      <c r="K179" s="43">
        <f t="shared" si="30"/>
        <v>0.67439917849985276</v>
      </c>
      <c r="L179" s="21"/>
      <c r="M179" s="2"/>
      <c r="N179" s="2"/>
      <c r="O179" s="10"/>
    </row>
    <row r="180" spans="2:15" x14ac:dyDescent="0.25">
      <c r="B180" s="7"/>
      <c r="C180" s="2"/>
      <c r="E180" s="21"/>
      <c r="F180" s="113" t="s">
        <v>114</v>
      </c>
      <c r="G180" s="113"/>
      <c r="H180" s="113"/>
      <c r="I180" s="113"/>
      <c r="J180" s="113"/>
      <c r="K180" s="113"/>
      <c r="L180" s="21"/>
      <c r="N180" s="2"/>
      <c r="O180" s="10"/>
    </row>
    <row r="181" spans="2:15" x14ac:dyDescent="0.25">
      <c r="B181" s="7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"/>
      <c r="N181" s="2"/>
      <c r="O181" s="10"/>
    </row>
    <row r="182" spans="2:15" ht="15" customHeight="1" x14ac:dyDescent="0.25">
      <c r="B182" s="7"/>
      <c r="C182" s="132" t="str">
        <f>+CONCATENATE("El sector ", F188," cuenta con el mayor presupuesto de los GL en consjunto en esta región equivalente a ",  FIXED(I188*100,1),"% del presupuesto total, con un avance de ", FIXED(K188*100,1),"%.  El sector de ",   F189," es el segundo sector con mayor presupuesto equivalente al ", FIXED(I189*100,1),"% del total y con un avance del ",FIXED(K189*100,1),"%, en tanto el sector ",  F190, " tiene una ejecución del ", FIXED(K190*100,1),"%.")</f>
        <v>El sector TRANSPORTE cuenta con el mayor presupuesto de los GL en consjunto en esta región equivalente a 28.3% del presupuesto total, con un avance de 77.5%.  El sector de SANEAMIENTO es el segundo sector con mayor presupuesto equivalente al 25.5% del total y con un avance del 58.6%, en tanto el sector EDUCACION tiene una ejecución del 58.5%.</v>
      </c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0"/>
    </row>
    <row r="183" spans="2:15" x14ac:dyDescent="0.25">
      <c r="B183" s="7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0"/>
    </row>
    <row r="184" spans="2:15" x14ac:dyDescent="0.25">
      <c r="B184" s="7"/>
      <c r="C184" s="2"/>
      <c r="D184" s="21"/>
      <c r="E184" s="21"/>
      <c r="F184" s="21"/>
      <c r="G184" s="21"/>
      <c r="H184" s="35"/>
      <c r="I184" s="2"/>
      <c r="J184" s="2"/>
      <c r="K184" s="2"/>
      <c r="L184" s="2"/>
      <c r="M184" s="2"/>
      <c r="N184" s="2"/>
      <c r="O184" s="10"/>
    </row>
    <row r="185" spans="2:15" x14ac:dyDescent="0.25">
      <c r="B185" s="7"/>
      <c r="C185" s="2"/>
      <c r="D185" s="21"/>
      <c r="E185" s="116" t="s">
        <v>23</v>
      </c>
      <c r="F185" s="116"/>
      <c r="G185" s="116"/>
      <c r="H185" s="116"/>
      <c r="I185" s="116"/>
      <c r="J185" s="116"/>
      <c r="K185" s="116"/>
      <c r="L185" s="116"/>
      <c r="M185" s="2"/>
      <c r="N185" s="2"/>
      <c r="O185" s="10"/>
    </row>
    <row r="186" spans="2:15" x14ac:dyDescent="0.25">
      <c r="B186" s="7"/>
      <c r="C186" s="2"/>
      <c r="D186" s="21"/>
      <c r="E186" s="21"/>
      <c r="F186" s="117" t="s">
        <v>1</v>
      </c>
      <c r="G186" s="117"/>
      <c r="H186" s="117"/>
      <c r="I186" s="117"/>
      <c r="J186" s="117"/>
      <c r="K186" s="117"/>
      <c r="L186" s="21"/>
      <c r="M186" s="2"/>
      <c r="N186" s="2"/>
      <c r="O186" s="10"/>
    </row>
    <row r="187" spans="2:15" x14ac:dyDescent="0.25">
      <c r="B187" s="7"/>
      <c r="C187" s="2"/>
      <c r="D187" s="21"/>
      <c r="E187" s="2"/>
      <c r="F187" s="120" t="s">
        <v>22</v>
      </c>
      <c r="G187" s="120"/>
      <c r="H187" s="50" t="s">
        <v>20</v>
      </c>
      <c r="I187" s="50" t="s">
        <v>3</v>
      </c>
      <c r="J187" s="50" t="s">
        <v>21</v>
      </c>
      <c r="K187" s="50" t="s">
        <v>18</v>
      </c>
      <c r="L187" s="21"/>
      <c r="M187" s="2"/>
      <c r="N187" s="2"/>
      <c r="O187" s="10"/>
    </row>
    <row r="188" spans="2:15" x14ac:dyDescent="0.25">
      <c r="B188" s="7"/>
      <c r="C188" s="2"/>
      <c r="D188" s="21"/>
      <c r="E188" s="2"/>
      <c r="F188" s="30" t="s">
        <v>73</v>
      </c>
      <c r="G188" s="29"/>
      <c r="H188" s="34">
        <v>272.04397899999998</v>
      </c>
      <c r="I188" s="32">
        <f>+H188/H$196</f>
        <v>0.28274818926203477</v>
      </c>
      <c r="J188" s="34">
        <v>210.84472099999999</v>
      </c>
      <c r="K188" s="32">
        <f>+J188/H188</f>
        <v>0.77503910130648401</v>
      </c>
      <c r="L188" s="21"/>
      <c r="M188" s="2"/>
      <c r="N188" s="2"/>
      <c r="O188" s="10"/>
    </row>
    <row r="189" spans="2:15" x14ac:dyDescent="0.25">
      <c r="B189" s="7"/>
      <c r="C189" s="2"/>
      <c r="D189" s="21"/>
      <c r="E189" s="2"/>
      <c r="F189" s="30" t="s">
        <v>81</v>
      </c>
      <c r="G189" s="29"/>
      <c r="H189" s="34">
        <v>245.03135900000001</v>
      </c>
      <c r="I189" s="32">
        <f t="shared" ref="I189:I195" si="31">+H189/H$196</f>
        <v>0.25467269418841132</v>
      </c>
      <c r="J189" s="34">
        <v>143.55254600000001</v>
      </c>
      <c r="K189" s="32">
        <f t="shared" ref="K189:K191" si="32">+J189/H189</f>
        <v>0.58585377229205993</v>
      </c>
      <c r="L189" s="21"/>
      <c r="M189" s="2"/>
      <c r="N189" s="2"/>
      <c r="O189" s="10"/>
    </row>
    <row r="190" spans="2:15" x14ac:dyDescent="0.25">
      <c r="B190" s="7"/>
      <c r="C190" s="2"/>
      <c r="D190" s="21"/>
      <c r="E190" s="2"/>
      <c r="F190" s="30" t="s">
        <v>75</v>
      </c>
      <c r="G190" s="29"/>
      <c r="H190" s="34">
        <v>204.357541</v>
      </c>
      <c r="I190" s="32">
        <f t="shared" si="31"/>
        <v>0.2123984691452849</v>
      </c>
      <c r="J190" s="34">
        <v>119.488715</v>
      </c>
      <c r="K190" s="32">
        <f t="shared" si="32"/>
        <v>0.58470421211419843</v>
      </c>
      <c r="L190" s="21"/>
      <c r="M190" s="2"/>
      <c r="N190" s="2"/>
      <c r="O190" s="10"/>
    </row>
    <row r="191" spans="2:15" x14ac:dyDescent="0.25">
      <c r="B191" s="7"/>
      <c r="C191" s="2"/>
      <c r="D191" s="21"/>
      <c r="E191" s="2"/>
      <c r="F191" s="30" t="s">
        <v>82</v>
      </c>
      <c r="G191" s="29"/>
      <c r="H191" s="34">
        <v>54.712403000000002</v>
      </c>
      <c r="I191" s="32">
        <f t="shared" si="31"/>
        <v>5.6865191191842995E-2</v>
      </c>
      <c r="J191" s="34">
        <v>41.571980000000003</v>
      </c>
      <c r="K191" s="32">
        <f t="shared" si="32"/>
        <v>0.75982734664386797</v>
      </c>
      <c r="L191" s="21"/>
      <c r="M191" s="2"/>
      <c r="N191" s="2"/>
      <c r="O191" s="10"/>
    </row>
    <row r="192" spans="2:15" x14ac:dyDescent="0.25">
      <c r="B192" s="7"/>
      <c r="C192" s="2"/>
      <c r="D192" s="21"/>
      <c r="E192" s="2"/>
      <c r="F192" s="30" t="s">
        <v>85</v>
      </c>
      <c r="G192" s="29"/>
      <c r="H192" s="34">
        <v>44.114879000000002</v>
      </c>
      <c r="I192" s="32">
        <f t="shared" si="31"/>
        <v>4.5850682682316471E-2</v>
      </c>
      <c r="J192" s="34">
        <v>30.836200999999999</v>
      </c>
      <c r="K192" s="32">
        <f>+J192/H192</f>
        <v>0.69899774631593115</v>
      </c>
      <c r="L192" s="21"/>
      <c r="M192" s="2"/>
      <c r="N192" s="2"/>
      <c r="O192" s="10"/>
    </row>
    <row r="193" spans="2:15" x14ac:dyDescent="0.25">
      <c r="B193" s="7"/>
      <c r="C193" s="2"/>
      <c r="D193" s="21"/>
      <c r="E193" s="2"/>
      <c r="F193" s="30" t="s">
        <v>77</v>
      </c>
      <c r="G193" s="29"/>
      <c r="H193" s="34">
        <v>36.967252999999999</v>
      </c>
      <c r="I193" s="32">
        <f t="shared" si="31"/>
        <v>3.8421816524531582E-2</v>
      </c>
      <c r="J193" s="34">
        <v>29.952718000000001</v>
      </c>
      <c r="K193" s="32">
        <f t="shared" ref="K193:K196" si="33">+J193/H193</f>
        <v>0.8102500339963048</v>
      </c>
      <c r="L193" s="21"/>
      <c r="M193" s="2"/>
      <c r="N193" s="2"/>
      <c r="O193" s="10"/>
    </row>
    <row r="194" spans="2:15" x14ac:dyDescent="0.25">
      <c r="B194" s="7"/>
      <c r="C194" s="2"/>
      <c r="D194" s="21"/>
      <c r="E194" s="2"/>
      <c r="F194" s="30" t="s">
        <v>84</v>
      </c>
      <c r="G194" s="29"/>
      <c r="H194" s="34">
        <v>33.718646</v>
      </c>
      <c r="I194" s="32">
        <f t="shared" si="31"/>
        <v>3.5045385440666391E-2</v>
      </c>
      <c r="J194" s="34">
        <v>25.730129000000002</v>
      </c>
      <c r="K194" s="32">
        <f t="shared" si="33"/>
        <v>0.76308310244723354</v>
      </c>
      <c r="L194" s="21"/>
      <c r="M194" s="2"/>
      <c r="N194" s="2"/>
      <c r="O194" s="10"/>
    </row>
    <row r="195" spans="2:15" x14ac:dyDescent="0.25">
      <c r="B195" s="7"/>
      <c r="C195" s="2"/>
      <c r="D195" s="21"/>
      <c r="E195" s="2"/>
      <c r="F195" s="30" t="s">
        <v>62</v>
      </c>
      <c r="G195" s="29"/>
      <c r="H195" s="34">
        <v>71.196190000000016</v>
      </c>
      <c r="I195" s="32">
        <f t="shared" si="31"/>
        <v>7.3997571564911546E-2</v>
      </c>
      <c r="J195" s="34">
        <v>46.890933000000004</v>
      </c>
      <c r="K195" s="32">
        <f t="shared" si="33"/>
        <v>0.65861576300641922</v>
      </c>
      <c r="L195" s="21"/>
      <c r="M195" s="2"/>
      <c r="N195" s="2"/>
      <c r="O195" s="10"/>
    </row>
    <row r="196" spans="2:15" x14ac:dyDescent="0.25">
      <c r="B196" s="7"/>
      <c r="C196" s="2"/>
      <c r="D196" s="21"/>
      <c r="E196" s="2"/>
      <c r="F196" s="40" t="s">
        <v>0</v>
      </c>
      <c r="G196" s="47"/>
      <c r="H196" s="42">
        <f>SUM(H188:H195)</f>
        <v>962.14224999999999</v>
      </c>
      <c r="I196" s="43">
        <f>SUM(I188:I195)</f>
        <v>1</v>
      </c>
      <c r="J196" s="42">
        <f>SUM(J188:J195)</f>
        <v>648.86794300000008</v>
      </c>
      <c r="K196" s="43">
        <f t="shared" si="33"/>
        <v>0.67439917849985287</v>
      </c>
      <c r="L196" s="21"/>
      <c r="M196" s="2"/>
      <c r="N196" s="2"/>
      <c r="O196" s="10"/>
    </row>
    <row r="197" spans="2:15" x14ac:dyDescent="0.25">
      <c r="B197" s="7"/>
      <c r="C197" s="2"/>
      <c r="E197" s="21"/>
      <c r="F197" s="113" t="s">
        <v>115</v>
      </c>
      <c r="G197" s="113"/>
      <c r="H197" s="113"/>
      <c r="I197" s="113"/>
      <c r="J197" s="113"/>
      <c r="K197" s="113"/>
      <c r="L197" s="21"/>
      <c r="N197" s="2"/>
      <c r="O197" s="10"/>
    </row>
    <row r="198" spans="2:15" x14ac:dyDescent="0.25">
      <c r="B198" s="7"/>
      <c r="C198" s="2"/>
      <c r="D198" s="21"/>
      <c r="E198" s="21"/>
      <c r="F198" s="36"/>
      <c r="G198" s="36"/>
      <c r="H198" s="21"/>
      <c r="I198" s="21"/>
      <c r="J198" s="21"/>
      <c r="K198" s="21"/>
      <c r="L198" s="21"/>
      <c r="M198" s="2"/>
      <c r="N198" s="2"/>
      <c r="O198" s="10"/>
    </row>
    <row r="199" spans="2:15" ht="15" customHeight="1" x14ac:dyDescent="0.25">
      <c r="B199" s="7"/>
      <c r="C199" s="132" t="str">
        <f>+CONCATENATE("Al 19 de diciembre figuran ",J205," proyectos que no cuentan con ningún avance en ejecución del gasto, mientras que ",J206," (",FIXED(K206*100,1),"% de proyectos) no superan el 50,0% de ejecución, ",J207," proyectos (",FIXED(K207*100,1),"%) tienen un nivel de ejecución mayor al 50,0% pero no culminan y solo ",J208," proyectos por S/ ",FIXED(I208,1)," millones se han ejecutado al 100,0%.")</f>
        <v>Al 19 de diciembre figuran 306 proyectos que no cuentan con ningún avance en ejecución del gasto, mientras que 176 (12.0% de proyectos) no superan el 50,0% de ejecución, 697 proyectos (47.5%) tienen un nivel de ejecución mayor al 50,0% pero no culminan y solo 289 proyectos por S/ 42.3 millones se han ejecutado al 100,0%.</v>
      </c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0"/>
    </row>
    <row r="200" spans="2:15" x14ac:dyDescent="0.25">
      <c r="B200" s="7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0"/>
    </row>
    <row r="201" spans="2:15" x14ac:dyDescent="0.25"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0"/>
    </row>
    <row r="202" spans="2:15" x14ac:dyDescent="0.25">
      <c r="B202" s="7"/>
      <c r="C202" s="2"/>
      <c r="D202" s="2"/>
      <c r="E202" s="116" t="s">
        <v>35</v>
      </c>
      <c r="F202" s="116"/>
      <c r="G202" s="116"/>
      <c r="H202" s="116"/>
      <c r="I202" s="116"/>
      <c r="J202" s="116"/>
      <c r="K202" s="116"/>
      <c r="L202" s="116"/>
      <c r="M202" s="2"/>
      <c r="N202" s="2"/>
      <c r="O202" s="10"/>
    </row>
    <row r="203" spans="2:15" x14ac:dyDescent="0.25">
      <c r="B203" s="7"/>
      <c r="C203" s="2"/>
      <c r="D203" s="2"/>
      <c r="E203" s="21"/>
      <c r="F203" s="117" t="s">
        <v>36</v>
      </c>
      <c r="G203" s="117"/>
      <c r="H203" s="117"/>
      <c r="I203" s="117"/>
      <c r="J203" s="117"/>
      <c r="K203" s="117"/>
      <c r="L203" s="21"/>
      <c r="M203" s="2"/>
      <c r="N203" s="2"/>
      <c r="O203" s="10"/>
    </row>
    <row r="204" spans="2:15" x14ac:dyDescent="0.25">
      <c r="B204" s="7"/>
      <c r="C204" s="2"/>
      <c r="D204" s="2"/>
      <c r="E204" s="2"/>
      <c r="F204" s="49" t="s">
        <v>27</v>
      </c>
      <c r="G204" s="50" t="s">
        <v>18</v>
      </c>
      <c r="H204" s="50" t="s">
        <v>20</v>
      </c>
      <c r="I204" s="50" t="s">
        <v>7</v>
      </c>
      <c r="J204" s="50" t="s">
        <v>26</v>
      </c>
      <c r="K204" s="50" t="s">
        <v>3</v>
      </c>
      <c r="L204" s="2"/>
      <c r="M204" s="2"/>
      <c r="N204" s="2"/>
      <c r="O204" s="10"/>
    </row>
    <row r="205" spans="2:15" x14ac:dyDescent="0.25">
      <c r="B205" s="7"/>
      <c r="C205" s="2"/>
      <c r="D205" s="2"/>
      <c r="E205" s="2"/>
      <c r="F205" s="44" t="s">
        <v>28</v>
      </c>
      <c r="G205" s="32">
        <f>+I205/H205</f>
        <v>0</v>
      </c>
      <c r="H205" s="34">
        <v>82.041808999999944</v>
      </c>
      <c r="I205" s="34">
        <v>0</v>
      </c>
      <c r="J205" s="44">
        <v>306</v>
      </c>
      <c r="K205" s="32">
        <f>+J205/J$209</f>
        <v>0.20844686648501362</v>
      </c>
      <c r="L205" s="2"/>
      <c r="M205" s="2"/>
      <c r="N205" s="2"/>
      <c r="O205" s="10"/>
    </row>
    <row r="206" spans="2:15" x14ac:dyDescent="0.25">
      <c r="B206" s="7"/>
      <c r="C206" s="2"/>
      <c r="D206" s="2"/>
      <c r="E206" s="2"/>
      <c r="F206" s="44" t="s">
        <v>29</v>
      </c>
      <c r="G206" s="32">
        <f t="shared" ref="G206:G209" si="34">+I206/H206</f>
        <v>0.24958860200497657</v>
      </c>
      <c r="H206" s="34">
        <v>182.52094300000002</v>
      </c>
      <c r="I206" s="34">
        <v>45.555147000000019</v>
      </c>
      <c r="J206" s="44">
        <v>176</v>
      </c>
      <c r="K206" s="32">
        <f t="shared" ref="K206:K208" si="35">+J206/J$209</f>
        <v>0.11989100817438691</v>
      </c>
      <c r="L206" s="2"/>
      <c r="M206" s="2"/>
      <c r="N206" s="2"/>
      <c r="O206" s="10"/>
    </row>
    <row r="207" spans="2:15" x14ac:dyDescent="0.25">
      <c r="B207" s="7"/>
      <c r="C207" s="2"/>
      <c r="D207" s="2"/>
      <c r="E207" s="2"/>
      <c r="F207" s="44" t="s">
        <v>30</v>
      </c>
      <c r="G207" s="32">
        <f t="shared" si="34"/>
        <v>0.85614988507744927</v>
      </c>
      <c r="H207" s="34">
        <v>655.31177400000024</v>
      </c>
      <c r="I207" s="34">
        <v>561.04509999999959</v>
      </c>
      <c r="J207" s="44">
        <v>697</v>
      </c>
      <c r="K207" s="32">
        <f t="shared" si="35"/>
        <v>0.47479564032697547</v>
      </c>
      <c r="L207" s="2"/>
      <c r="M207" s="2"/>
      <c r="N207" s="2"/>
      <c r="O207" s="10"/>
    </row>
    <row r="208" spans="2:15" x14ac:dyDescent="0.25">
      <c r="B208" s="7"/>
      <c r="C208" s="2"/>
      <c r="D208" s="2"/>
      <c r="E208" s="2"/>
      <c r="F208" s="44" t="s">
        <v>31</v>
      </c>
      <c r="G208" s="32">
        <f t="shared" si="34"/>
        <v>1</v>
      </c>
      <c r="H208" s="34">
        <v>42.267724000000037</v>
      </c>
      <c r="I208" s="34">
        <v>42.267724000000037</v>
      </c>
      <c r="J208" s="44">
        <v>289</v>
      </c>
      <c r="K208" s="32">
        <f t="shared" si="35"/>
        <v>0.19686648501362397</v>
      </c>
      <c r="L208" s="2"/>
      <c r="M208" s="2"/>
      <c r="N208" s="2"/>
      <c r="O208" s="10"/>
    </row>
    <row r="209" spans="2:15" x14ac:dyDescent="0.25">
      <c r="B209" s="7"/>
      <c r="C209" s="2"/>
      <c r="D209" s="2"/>
      <c r="E209" s="2"/>
      <c r="F209" s="48" t="s">
        <v>0</v>
      </c>
      <c r="G209" s="43">
        <f t="shared" si="34"/>
        <v>0.67439920760157812</v>
      </c>
      <c r="H209" s="42">
        <f t="shared" ref="H209:J209" si="36">SUM(H205:H208)</f>
        <v>962.14225000000022</v>
      </c>
      <c r="I209" s="42">
        <f t="shared" si="36"/>
        <v>648.86797099999967</v>
      </c>
      <c r="J209" s="45">
        <f t="shared" si="36"/>
        <v>1468</v>
      </c>
      <c r="K209" s="43">
        <f>SUM(K205:K208)</f>
        <v>1</v>
      </c>
      <c r="L209" s="2"/>
      <c r="M209" s="2"/>
      <c r="N209" s="2"/>
      <c r="O209" s="10"/>
    </row>
    <row r="210" spans="2:15" x14ac:dyDescent="0.25">
      <c r="B210" s="7"/>
      <c r="C210" s="2"/>
      <c r="E210" s="21"/>
      <c r="F210" s="113" t="s">
        <v>111</v>
      </c>
      <c r="G210" s="113"/>
      <c r="H210" s="113"/>
      <c r="I210" s="113"/>
      <c r="J210" s="113"/>
      <c r="K210" s="113"/>
      <c r="L210" s="21"/>
      <c r="N210" s="2"/>
      <c r="O210" s="10"/>
    </row>
    <row r="211" spans="2:15" x14ac:dyDescent="0.25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0"/>
    </row>
    <row r="212" spans="2:15" x14ac:dyDescent="0.25"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</sheetData>
  <mergeCells count="68">
    <mergeCell ref="E202:L202"/>
    <mergeCell ref="F203:K203"/>
    <mergeCell ref="F210:K210"/>
    <mergeCell ref="E185:L185"/>
    <mergeCell ref="F186:K186"/>
    <mergeCell ref="F187:G187"/>
    <mergeCell ref="F197:K197"/>
    <mergeCell ref="C199:N200"/>
    <mergeCell ref="E172:L172"/>
    <mergeCell ref="F173:K173"/>
    <mergeCell ref="F174:G174"/>
    <mergeCell ref="F180:K180"/>
    <mergeCell ref="C182:N183"/>
    <mergeCell ref="E153:L153"/>
    <mergeCell ref="F154:K154"/>
    <mergeCell ref="F161:K161"/>
    <mergeCell ref="C167:N167"/>
    <mergeCell ref="C169:N170"/>
    <mergeCell ref="F124:K124"/>
    <mergeCell ref="F125:G125"/>
    <mergeCell ref="F131:K131"/>
    <mergeCell ref="F148:K148"/>
    <mergeCell ref="C150:N151"/>
    <mergeCell ref="E136:L136"/>
    <mergeCell ref="F137:K137"/>
    <mergeCell ref="F138:G138"/>
    <mergeCell ref="F105:K105"/>
    <mergeCell ref="F112:K112"/>
    <mergeCell ref="C118:N118"/>
    <mergeCell ref="C120:N121"/>
    <mergeCell ref="E123:L123"/>
    <mergeCell ref="F88:K88"/>
    <mergeCell ref="F89:G89"/>
    <mergeCell ref="F99:K99"/>
    <mergeCell ref="C101:N102"/>
    <mergeCell ref="E104:L104"/>
    <mergeCell ref="E87:L87"/>
    <mergeCell ref="F63:K63"/>
    <mergeCell ref="C69:N69"/>
    <mergeCell ref="C71:N72"/>
    <mergeCell ref="E74:L74"/>
    <mergeCell ref="F75:K75"/>
    <mergeCell ref="E12:L12"/>
    <mergeCell ref="E13:L13"/>
    <mergeCell ref="B1:O2"/>
    <mergeCell ref="C7:N7"/>
    <mergeCell ref="C9:N10"/>
    <mergeCell ref="E14:F15"/>
    <mergeCell ref="G14:I14"/>
    <mergeCell ref="J14:L14"/>
    <mergeCell ref="E20:L20"/>
    <mergeCell ref="C22:N23"/>
    <mergeCell ref="E25:L25"/>
    <mergeCell ref="F26:K26"/>
    <mergeCell ref="F27:G27"/>
    <mergeCell ref="F33:K33"/>
    <mergeCell ref="C133:N134"/>
    <mergeCell ref="C35:N36"/>
    <mergeCell ref="E38:L38"/>
    <mergeCell ref="F39:K39"/>
    <mergeCell ref="F40:G40"/>
    <mergeCell ref="F50:K50"/>
    <mergeCell ref="C52:N53"/>
    <mergeCell ref="E55:L55"/>
    <mergeCell ref="F56:K56"/>
    <mergeCell ref="F76:G76"/>
    <mergeCell ref="F82:K82"/>
    <mergeCell ref="C84:N85"/>
  </mergeCells>
  <conditionalFormatting sqref="I81">
    <cfRule type="cellIs" dxfId="3" priority="2" operator="equal">
      <formula>0</formula>
    </cfRule>
  </conditionalFormatting>
  <conditionalFormatting sqref="I101">
    <cfRule type="cellIs" dxfId="2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212"/>
  <sheetViews>
    <sheetView zoomScaleNormal="100" workbookViewId="0">
      <selection activeCell="H18" sqref="H18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31" t="s">
        <v>102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2:15" ht="15" customHeigh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x14ac:dyDescent="0.25">
      <c r="B3" s="18" t="str">
        <f>+C7</f>
        <v>1. Ejecución del de proyectos de inversión pública en la Región</v>
      </c>
      <c r="C3" s="19"/>
      <c r="D3" s="19"/>
      <c r="E3" s="19"/>
      <c r="F3" s="19"/>
      <c r="G3" s="18"/>
      <c r="H3" s="20"/>
      <c r="I3" s="20" t="str">
        <f>+C118</f>
        <v>3. Ejecución de proyectos de inversión pública por el Gobierno Regional</v>
      </c>
      <c r="J3" s="20"/>
      <c r="K3" s="20"/>
      <c r="L3" s="18"/>
      <c r="M3" s="21"/>
      <c r="N3" s="21"/>
      <c r="O3" s="21"/>
    </row>
    <row r="4" spans="2:15" x14ac:dyDescent="0.25">
      <c r="B4" s="18" t="str">
        <f>+C69</f>
        <v>2. Ejecución de proyectos de inversión pública por el Gobierno Nacional en la región</v>
      </c>
      <c r="C4" s="19"/>
      <c r="D4" s="19"/>
      <c r="E4" s="19"/>
      <c r="F4" s="19"/>
      <c r="G4" s="18"/>
      <c r="H4" s="20"/>
      <c r="I4" s="20" t="str">
        <f>+C167</f>
        <v>4. Ejecución de proyectos de inversión pública por los Gobiernos Locales</v>
      </c>
      <c r="J4" s="20"/>
      <c r="K4" s="20"/>
      <c r="L4" s="18"/>
      <c r="M4" s="21"/>
      <c r="N4" s="21"/>
      <c r="O4" s="21"/>
    </row>
    <row r="6" spans="2:1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x14ac:dyDescent="0.25">
      <c r="B7" s="7"/>
      <c r="C7" s="114" t="s">
        <v>39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8"/>
    </row>
    <row r="8" spans="2:15" x14ac:dyDescent="0.25">
      <c r="B8" s="7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"/>
    </row>
    <row r="9" spans="2:15" ht="15" customHeight="1" x14ac:dyDescent="0.25">
      <c r="B9" s="7"/>
      <c r="C9" s="115" t="str">
        <f>+CONCATENATE("A la fecha en la región  se vienen ejecutando S/", " ",C19," millones, lo que equivale a un avance en la ejecución del presupuesto del"," ",D19,"%. Por niveles de gobierno, el Gobierno Nacional viene ejecutando el"," ",D16,"%  del presupuesto para esta región, el Gobierno Regional un ", D17, "%  y de los gobiernos locales en conjunto que tienen una ejecución del ", D18,"%.")</f>
        <v>A la fecha en la región  se vienen ejecutando S/ 195.4 millones, lo que equivale a un avance en la ejecución del presupuesto del 53.8%. Por niveles de gobierno, el Gobierno Nacional viene ejecutando el 47.4%  del presupuesto para esta región, el Gobierno Regional un 65.0%  y de los gobiernos locales en conjunto que tienen una ejecución del 50.7%.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9"/>
    </row>
    <row r="10" spans="2:15" x14ac:dyDescent="0.25">
      <c r="B10" s="7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9"/>
    </row>
    <row r="11" spans="2:15" x14ac:dyDescent="0.25">
      <c r="B11" s="7"/>
      <c r="C11" s="28"/>
      <c r="D11" s="28"/>
      <c r="E11" s="28"/>
      <c r="F11" s="2"/>
      <c r="G11" s="2"/>
      <c r="H11" s="2"/>
      <c r="I11" s="2"/>
      <c r="J11" s="2"/>
      <c r="K11" s="2"/>
      <c r="L11" s="28"/>
      <c r="M11" s="28"/>
      <c r="N11" s="28"/>
      <c r="O11" s="9"/>
    </row>
    <row r="12" spans="2:15" x14ac:dyDescent="0.25">
      <c r="B12" s="7"/>
      <c r="C12" s="28"/>
      <c r="E12" s="122" t="s">
        <v>43</v>
      </c>
      <c r="F12" s="123"/>
      <c r="G12" s="123"/>
      <c r="H12" s="123"/>
      <c r="I12" s="123"/>
      <c r="J12" s="123"/>
      <c r="K12" s="123"/>
      <c r="L12" s="123"/>
      <c r="M12" s="28"/>
      <c r="N12" s="28"/>
      <c r="O12" s="9"/>
    </row>
    <row r="13" spans="2:15" x14ac:dyDescent="0.25">
      <c r="B13" s="7"/>
      <c r="C13" s="28"/>
      <c r="E13" s="124" t="s">
        <v>12</v>
      </c>
      <c r="F13" s="124"/>
      <c r="G13" s="124"/>
      <c r="H13" s="124"/>
      <c r="I13" s="124"/>
      <c r="J13" s="124"/>
      <c r="K13" s="124"/>
      <c r="L13" s="124"/>
      <c r="M13" s="28"/>
      <c r="N13" s="28"/>
      <c r="O13" s="9"/>
    </row>
    <row r="14" spans="2:15" x14ac:dyDescent="0.25">
      <c r="B14" s="7"/>
      <c r="C14" s="2"/>
      <c r="E14" s="125" t="s">
        <v>11</v>
      </c>
      <c r="F14" s="126"/>
      <c r="G14" s="130">
        <v>2016</v>
      </c>
      <c r="H14" s="130"/>
      <c r="I14" s="130"/>
      <c r="J14" s="130">
        <v>2015</v>
      </c>
      <c r="K14" s="130"/>
      <c r="L14" s="130"/>
      <c r="M14" s="2"/>
      <c r="N14" s="2"/>
      <c r="O14" s="10"/>
    </row>
    <row r="15" spans="2:15" x14ac:dyDescent="0.25">
      <c r="B15" s="7"/>
      <c r="C15" s="2"/>
      <c r="E15" s="127"/>
      <c r="F15" s="128"/>
      <c r="G15" s="84" t="s">
        <v>6</v>
      </c>
      <c r="H15" s="84" t="s">
        <v>7</v>
      </c>
      <c r="I15" s="84" t="s">
        <v>8</v>
      </c>
      <c r="J15" s="84" t="s">
        <v>6</v>
      </c>
      <c r="K15" s="84" t="s">
        <v>7</v>
      </c>
      <c r="L15" s="84" t="s">
        <v>8</v>
      </c>
      <c r="M15" s="2"/>
      <c r="N15" s="84" t="s">
        <v>61</v>
      </c>
      <c r="O15" s="10"/>
    </row>
    <row r="16" spans="2:15" x14ac:dyDescent="0.25">
      <c r="B16" s="7"/>
      <c r="C16" s="16"/>
      <c r="D16" s="91" t="str">
        <f>+FIXED(I16*100,1)</f>
        <v>47.4</v>
      </c>
      <c r="E16" s="62" t="s">
        <v>9</v>
      </c>
      <c r="F16" s="31"/>
      <c r="G16" s="56">
        <f>+H81</f>
        <v>88.316896999999997</v>
      </c>
      <c r="H16" s="56">
        <f>+J81</f>
        <v>41.881891999999993</v>
      </c>
      <c r="I16" s="57">
        <f>+H16/G16</f>
        <v>0.47422286586903062</v>
      </c>
      <c r="J16" s="58">
        <v>82.324839999999995</v>
      </c>
      <c r="K16" s="58">
        <v>60.297970999999997</v>
      </c>
      <c r="L16" s="59">
        <f t="shared" ref="L16:L19" si="0">+K16/J16</f>
        <v>0.73243957716771757</v>
      </c>
      <c r="N16" s="58">
        <f>+(I16-L16)*100</f>
        <v>-25.821671129868694</v>
      </c>
      <c r="O16" s="10"/>
    </row>
    <row r="17" spans="2:15" x14ac:dyDescent="0.25">
      <c r="B17" s="7"/>
      <c r="C17" s="16"/>
      <c r="D17" s="91" t="str">
        <f t="shared" ref="D17:D19" si="1">+FIXED(I17*100,1)</f>
        <v>65.0</v>
      </c>
      <c r="E17" s="62" t="s">
        <v>10</v>
      </c>
      <c r="F17" s="31"/>
      <c r="G17" s="56">
        <f>+H130</f>
        <v>98.414250999999993</v>
      </c>
      <c r="H17" s="56">
        <f>+J130</f>
        <v>63.996904999999991</v>
      </c>
      <c r="I17" s="57">
        <f t="shared" ref="I17:I19" si="2">+H17/G17</f>
        <v>0.65028087243177812</v>
      </c>
      <c r="J17" s="58">
        <v>82.733322000000001</v>
      </c>
      <c r="K17" s="58">
        <v>44.737367999999996</v>
      </c>
      <c r="L17" s="59">
        <f t="shared" si="0"/>
        <v>0.54074183072208792</v>
      </c>
      <c r="N17" s="58">
        <f t="shared" ref="N17:N19" si="3">+(I17-L17)*100</f>
        <v>10.95390417096902</v>
      </c>
      <c r="O17" s="10"/>
    </row>
    <row r="18" spans="2:15" x14ac:dyDescent="0.25">
      <c r="B18" s="7"/>
      <c r="C18" s="16"/>
      <c r="D18" s="91" t="str">
        <f t="shared" si="1"/>
        <v>50.7</v>
      </c>
      <c r="E18" s="62" t="s">
        <v>5</v>
      </c>
      <c r="F18" s="31"/>
      <c r="G18" s="56">
        <f>+H179</f>
        <v>176.41100199999997</v>
      </c>
      <c r="H18" s="56">
        <f>+J179</f>
        <v>89.522814000000011</v>
      </c>
      <c r="I18" s="57">
        <f t="shared" si="2"/>
        <v>0.50746729503866217</v>
      </c>
      <c r="J18" s="58">
        <v>167.680477</v>
      </c>
      <c r="K18" s="58">
        <v>124.314289</v>
      </c>
      <c r="L18" s="59">
        <f t="shared" si="0"/>
        <v>0.74137604582315209</v>
      </c>
      <c r="N18" s="58">
        <f t="shared" si="3"/>
        <v>-23.390875078448992</v>
      </c>
      <c r="O18" s="10"/>
    </row>
    <row r="19" spans="2:15" x14ac:dyDescent="0.25">
      <c r="B19" s="7"/>
      <c r="C19" s="91" t="str">
        <f>+FIXED(H19,1)</f>
        <v>195.4</v>
      </c>
      <c r="D19" s="91" t="str">
        <f t="shared" si="1"/>
        <v>53.8</v>
      </c>
      <c r="E19" s="65" t="s">
        <v>0</v>
      </c>
      <c r="F19" s="41"/>
      <c r="G19" s="66">
        <f t="shared" ref="G19:H19" si="4">SUM(G16:G18)</f>
        <v>363.14214999999996</v>
      </c>
      <c r="H19" s="61">
        <f t="shared" si="4"/>
        <v>195.401611</v>
      </c>
      <c r="I19" s="67">
        <f t="shared" si="2"/>
        <v>0.53808573584751873</v>
      </c>
      <c r="J19" s="66">
        <f t="shared" ref="J19:K19" si="5">SUM(J16:J18)</f>
        <v>332.73863899999998</v>
      </c>
      <c r="K19" s="66">
        <f t="shared" si="5"/>
        <v>229.349628</v>
      </c>
      <c r="L19" s="67">
        <f t="shared" si="0"/>
        <v>0.68927861425796122</v>
      </c>
      <c r="N19" s="58">
        <f t="shared" si="3"/>
        <v>-15.119287841044249</v>
      </c>
      <c r="O19" s="10"/>
    </row>
    <row r="20" spans="2:15" x14ac:dyDescent="0.25">
      <c r="B20" s="7"/>
      <c r="C20" s="2"/>
      <c r="E20" s="113" t="s">
        <v>106</v>
      </c>
      <c r="F20" s="113"/>
      <c r="G20" s="113"/>
      <c r="H20" s="113"/>
      <c r="I20" s="113"/>
      <c r="J20" s="113"/>
      <c r="K20" s="113"/>
      <c r="L20" s="113"/>
      <c r="M20" s="14"/>
      <c r="N20" s="2"/>
      <c r="O20" s="10"/>
    </row>
    <row r="21" spans="2:15" x14ac:dyDescent="0.25">
      <c r="B21" s="7"/>
      <c r="C21" s="2"/>
      <c r="D21" s="2"/>
      <c r="E21" s="2"/>
      <c r="F21" s="22"/>
      <c r="G21" s="2"/>
      <c r="H21" s="23"/>
      <c r="I21" s="23"/>
      <c r="J21" s="24"/>
      <c r="K21" s="24"/>
      <c r="L21" s="2"/>
      <c r="M21" s="14"/>
      <c r="N21" s="2"/>
      <c r="O21" s="10"/>
    </row>
    <row r="22" spans="2:15" ht="15" customHeight="1" x14ac:dyDescent="0.25">
      <c r="B22" s="7"/>
      <c r="C22" s="115" t="str">
        <f>+CONCATENATE("La ejecución de los proyectos productivos tiene un avance de ", E28, "%, mientras que para los proyectos del tipo social el avance es de", E29, "%. Cabe resaltar que estos dos tipos de proyectos absorben el ",  E30, "% del presupuesto total en esta región.")</f>
        <v>La ejecución de los proyectos productivos tiene un avance de 58.6%, mientras que para los proyectos del tipo social el avance es de43.8%. Cabe resaltar que estos dos tipos de proyectos absorben el 83.7% del presupuesto total en esta región.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0"/>
    </row>
    <row r="23" spans="2:15" x14ac:dyDescent="0.25">
      <c r="B23" s="7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0"/>
    </row>
    <row r="24" spans="2:15" x14ac:dyDescent="0.25">
      <c r="B24" s="7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"/>
      <c r="N24" s="2"/>
      <c r="O24" s="10"/>
    </row>
    <row r="25" spans="2:15" x14ac:dyDescent="0.25">
      <c r="B25" s="7"/>
      <c r="C25" s="2"/>
      <c r="D25" s="2"/>
      <c r="E25" s="129" t="s">
        <v>40</v>
      </c>
      <c r="F25" s="129"/>
      <c r="G25" s="129"/>
      <c r="H25" s="129"/>
      <c r="I25" s="129"/>
      <c r="J25" s="129"/>
      <c r="K25" s="129"/>
      <c r="L25" s="129"/>
      <c r="M25" s="2"/>
      <c r="N25" s="2"/>
      <c r="O25" s="10"/>
    </row>
    <row r="26" spans="2:15" x14ac:dyDescent="0.25">
      <c r="B26" s="7"/>
      <c r="C26" s="2"/>
      <c r="D26" s="2"/>
      <c r="E26" s="21"/>
      <c r="F26" s="117" t="s">
        <v>1</v>
      </c>
      <c r="G26" s="117"/>
      <c r="H26" s="117"/>
      <c r="I26" s="117"/>
      <c r="J26" s="117"/>
      <c r="K26" s="117"/>
      <c r="L26" s="21"/>
      <c r="M26" s="2"/>
      <c r="N26" s="2"/>
      <c r="O26" s="10"/>
    </row>
    <row r="27" spans="2:15" x14ac:dyDescent="0.25">
      <c r="B27" s="7"/>
      <c r="C27" s="2"/>
      <c r="D27" s="2"/>
      <c r="E27" s="21"/>
      <c r="F27" s="120" t="s">
        <v>34</v>
      </c>
      <c r="G27" s="120"/>
      <c r="H27" s="50" t="s">
        <v>6</v>
      </c>
      <c r="I27" s="50" t="s">
        <v>16</v>
      </c>
      <c r="J27" s="50" t="s">
        <v>17</v>
      </c>
      <c r="K27" s="50" t="s">
        <v>18</v>
      </c>
      <c r="L27" s="21"/>
      <c r="M27" s="2"/>
      <c r="N27" s="2"/>
      <c r="O27" s="10"/>
    </row>
    <row r="28" spans="2:15" x14ac:dyDescent="0.25">
      <c r="B28" s="7"/>
      <c r="C28" s="2"/>
      <c r="D28" s="2"/>
      <c r="E28" s="91" t="str">
        <f>+FIXED(K28*100,1)</f>
        <v>58.6</v>
      </c>
      <c r="F28" s="30" t="s">
        <v>13</v>
      </c>
      <c r="G28" s="31"/>
      <c r="H28" s="83">
        <f>+H77+H126+H175</f>
        <v>174.41345899999999</v>
      </c>
      <c r="I28" s="32">
        <f>+H28/H$32</f>
        <v>0.4802897680701621</v>
      </c>
      <c r="J28" s="60">
        <f>+J77+J126+J175</f>
        <v>102.29309599999999</v>
      </c>
      <c r="K28" s="32">
        <f>+J28/H28</f>
        <v>0.58649771976599585</v>
      </c>
      <c r="L28" s="21"/>
      <c r="M28" s="2"/>
      <c r="N28" s="2"/>
      <c r="O28" s="10"/>
    </row>
    <row r="29" spans="2:15" x14ac:dyDescent="0.25">
      <c r="B29" s="7"/>
      <c r="C29" s="2"/>
      <c r="D29" s="2"/>
      <c r="E29" s="91" t="str">
        <f>+FIXED(K29*100,1)</f>
        <v>43.8</v>
      </c>
      <c r="F29" s="30" t="s">
        <v>14</v>
      </c>
      <c r="G29" s="31"/>
      <c r="H29" s="83">
        <f t="shared" ref="H29:H31" si="6">+H78+H127+H176</f>
        <v>129.37793599999998</v>
      </c>
      <c r="I29" s="32">
        <f t="shared" ref="I29:I31" si="7">+H29/H$32</f>
        <v>0.35627353090243036</v>
      </c>
      <c r="J29" s="60">
        <f t="shared" ref="J29:J31" si="8">+J78+J127+J176</f>
        <v>56.648123000000005</v>
      </c>
      <c r="K29" s="32">
        <f t="shared" ref="K29:K32" si="9">+J29/H29</f>
        <v>0.43784995147858918</v>
      </c>
      <c r="L29" s="21"/>
      <c r="M29" s="2"/>
      <c r="N29" s="2"/>
      <c r="O29" s="10"/>
    </row>
    <row r="30" spans="2:15" x14ac:dyDescent="0.25">
      <c r="B30" s="7"/>
      <c r="C30" s="2"/>
      <c r="D30" s="2"/>
      <c r="E30" s="91" t="str">
        <f>+FIXED((I28+I29)*100,1)</f>
        <v>83.7</v>
      </c>
      <c r="F30" s="30" t="s">
        <v>25</v>
      </c>
      <c r="G30" s="31"/>
      <c r="H30" s="83">
        <f t="shared" si="6"/>
        <v>41.682591000000002</v>
      </c>
      <c r="I30" s="32">
        <f t="shared" si="7"/>
        <v>0.11478312556116112</v>
      </c>
      <c r="J30" s="60">
        <f t="shared" si="8"/>
        <v>25.236999000000001</v>
      </c>
      <c r="K30" s="32">
        <f t="shared" si="9"/>
        <v>0.60545658018235959</v>
      </c>
      <c r="L30" s="21"/>
      <c r="M30" s="2"/>
      <c r="N30" s="2"/>
      <c r="O30" s="10"/>
    </row>
    <row r="31" spans="2:15" x14ac:dyDescent="0.25">
      <c r="B31" s="7"/>
      <c r="C31" s="2"/>
      <c r="D31" s="2"/>
      <c r="E31" s="21"/>
      <c r="F31" s="30" t="s">
        <v>15</v>
      </c>
      <c r="G31" s="31"/>
      <c r="H31" s="83">
        <f t="shared" si="6"/>
        <v>17.668164000000001</v>
      </c>
      <c r="I31" s="32">
        <f t="shared" si="7"/>
        <v>4.865357546624649E-2</v>
      </c>
      <c r="J31" s="60">
        <f t="shared" si="8"/>
        <v>11.223393000000002</v>
      </c>
      <c r="K31" s="32">
        <f t="shared" si="9"/>
        <v>0.63523255727080641</v>
      </c>
      <c r="L31" s="21"/>
      <c r="M31" s="2"/>
      <c r="N31" s="2"/>
      <c r="O31" s="10"/>
    </row>
    <row r="32" spans="2:15" x14ac:dyDescent="0.25">
      <c r="B32" s="7"/>
      <c r="C32" s="2"/>
      <c r="D32" s="2"/>
      <c r="E32" s="21"/>
      <c r="F32" s="40" t="s">
        <v>0</v>
      </c>
      <c r="G32" s="41"/>
      <c r="H32" s="66">
        <f>SUM(H28:H31)</f>
        <v>363.14214999999996</v>
      </c>
      <c r="I32" s="43">
        <f>SUM(I28:I31)</f>
        <v>1</v>
      </c>
      <c r="J32" s="42">
        <f>SUM(J28:J31)</f>
        <v>195.401611</v>
      </c>
      <c r="K32" s="43">
        <f t="shared" si="9"/>
        <v>0.53808573584751873</v>
      </c>
      <c r="L32" s="21"/>
      <c r="M32" s="2"/>
      <c r="N32" s="2"/>
      <c r="O32" s="10"/>
    </row>
    <row r="33" spans="2:15" x14ac:dyDescent="0.25">
      <c r="B33" s="7"/>
      <c r="C33" s="2"/>
      <c r="E33" s="21"/>
      <c r="F33" s="113" t="s">
        <v>107</v>
      </c>
      <c r="G33" s="113"/>
      <c r="H33" s="113"/>
      <c r="I33" s="113"/>
      <c r="J33" s="113"/>
      <c r="K33" s="113"/>
      <c r="L33" s="21"/>
      <c r="N33" s="2"/>
      <c r="O33" s="10"/>
    </row>
    <row r="34" spans="2:15" x14ac:dyDescent="0.25">
      <c r="B34" s="7"/>
      <c r="C34" s="2"/>
      <c r="E34" s="21"/>
      <c r="F34" s="21"/>
      <c r="G34" s="21"/>
      <c r="H34" s="36"/>
      <c r="I34" s="37"/>
      <c r="J34" s="36"/>
      <c r="K34" s="37"/>
      <c r="L34" s="21"/>
      <c r="N34" s="2"/>
      <c r="O34" s="10"/>
    </row>
    <row r="35" spans="2:15" ht="15" customHeight="1" x14ac:dyDescent="0.25">
      <c r="B35" s="7"/>
      <c r="C35" s="115" t="str">
        <f>+CONCATENATE("El sector ", F41," cuenta con el mayor presupuesto en esta región equivalente a ",  FIXED(I41*100,1),"% del presupuesto total, con un avance de ", FIXED(K41*100,1),"%.  El sector de ",   F42," es el segundo sector con mayor presupuesto equivalente al ", FIXED(I42*100,1),"% del total y con un avance del ",FIXED(K42*100,1),"% y el sector ",  F43, " con una ejecución del ", FIXED(K43*100,1),"%. Los 3 sectores concentran el ", FIXED(SUM(I41:I43)*100,1),"% del total presupuestado.")</f>
        <v>El sector TRANSPORTE cuenta con el mayor presupuesto en esta región equivalente a 31.3% del presupuesto total, con un avance de 59.1%.  El sector de EDUCACION es el segundo sector con mayor presupuesto equivalente al 19.6% del total y con un avance del 42.5% y el sector SANEAMIENTO con una ejecución del 42.8%. Los 3 sectores concentran el 62.8% del total presupuestado.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0"/>
    </row>
    <row r="36" spans="2:15" x14ac:dyDescent="0.25">
      <c r="B36" s="7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0"/>
    </row>
    <row r="37" spans="2:15" x14ac:dyDescent="0.25">
      <c r="B37" s="7"/>
      <c r="C37" s="2"/>
      <c r="D37" s="21"/>
      <c r="E37" s="21"/>
      <c r="F37" s="21"/>
      <c r="G37" s="21"/>
      <c r="H37" s="35"/>
      <c r="I37" s="2"/>
      <c r="J37" s="2"/>
      <c r="K37" s="2"/>
      <c r="L37" s="2"/>
      <c r="M37" s="2"/>
      <c r="N37" s="2"/>
      <c r="O37" s="10"/>
    </row>
    <row r="38" spans="2:15" x14ac:dyDescent="0.25">
      <c r="B38" s="7"/>
      <c r="C38" s="2"/>
      <c r="D38" s="21"/>
      <c r="E38" s="116" t="s">
        <v>41</v>
      </c>
      <c r="F38" s="116"/>
      <c r="G38" s="116"/>
      <c r="H38" s="116"/>
      <c r="I38" s="116"/>
      <c r="J38" s="116"/>
      <c r="K38" s="116"/>
      <c r="L38" s="116"/>
      <c r="M38" s="2"/>
      <c r="N38" s="2"/>
      <c r="O38" s="10"/>
    </row>
    <row r="39" spans="2:15" x14ac:dyDescent="0.25">
      <c r="B39" s="7"/>
      <c r="C39" s="2"/>
      <c r="D39" s="21"/>
      <c r="E39" s="21"/>
      <c r="F39" s="117" t="s">
        <v>1</v>
      </c>
      <c r="G39" s="117"/>
      <c r="H39" s="117"/>
      <c r="I39" s="117"/>
      <c r="J39" s="117"/>
      <c r="K39" s="117"/>
      <c r="L39" s="21"/>
      <c r="M39" s="2"/>
      <c r="N39" s="2"/>
      <c r="O39" s="10"/>
    </row>
    <row r="40" spans="2:15" x14ac:dyDescent="0.25">
      <c r="B40" s="7"/>
      <c r="C40" s="2"/>
      <c r="D40" s="21"/>
      <c r="E40" s="2"/>
      <c r="F40" s="118" t="s">
        <v>22</v>
      </c>
      <c r="G40" s="119"/>
      <c r="H40" s="51" t="s">
        <v>20</v>
      </c>
      <c r="I40" s="51" t="s">
        <v>3</v>
      </c>
      <c r="J40" s="50" t="s">
        <v>21</v>
      </c>
      <c r="K40" s="50" t="s">
        <v>18</v>
      </c>
      <c r="L40" s="21"/>
      <c r="M40" s="2"/>
      <c r="N40" s="2"/>
      <c r="O40" s="10"/>
    </row>
    <row r="41" spans="2:15" x14ac:dyDescent="0.25">
      <c r="B41" s="7"/>
      <c r="C41" s="2"/>
      <c r="D41" s="21"/>
      <c r="E41" s="2"/>
      <c r="F41" s="30" t="s">
        <v>73</v>
      </c>
      <c r="G41" s="29"/>
      <c r="H41" s="34">
        <v>113.82422099999999</v>
      </c>
      <c r="I41" s="32">
        <f>+H41/H$49</f>
        <v>0.31344260367462168</v>
      </c>
      <c r="J41" s="34">
        <v>67.309731999999997</v>
      </c>
      <c r="K41" s="32">
        <f>+J41/H41</f>
        <v>0.59134805763353304</v>
      </c>
      <c r="L41" s="21"/>
      <c r="M41" s="2"/>
      <c r="N41" s="2"/>
      <c r="O41" s="10"/>
    </row>
    <row r="42" spans="2:15" x14ac:dyDescent="0.25">
      <c r="B42" s="7"/>
      <c r="C42" s="2"/>
      <c r="D42" s="21"/>
      <c r="E42" s="2"/>
      <c r="F42" s="30" t="s">
        <v>75</v>
      </c>
      <c r="G42" s="29"/>
      <c r="H42" s="34">
        <v>71.017080000000007</v>
      </c>
      <c r="I42" s="32">
        <f t="shared" ref="I42:I48" si="10">+H42/H$49</f>
        <v>0.19556275689836616</v>
      </c>
      <c r="J42" s="34">
        <v>30.181902000000001</v>
      </c>
      <c r="K42" s="32">
        <f t="shared" ref="K42:K49" si="11">+J42/H42</f>
        <v>0.42499497304028833</v>
      </c>
      <c r="L42" s="21"/>
      <c r="M42" s="2"/>
      <c r="N42" s="2"/>
      <c r="O42" s="10"/>
    </row>
    <row r="43" spans="2:15" x14ac:dyDescent="0.25">
      <c r="B43" s="7"/>
      <c r="C43" s="2"/>
      <c r="D43" s="21"/>
      <c r="E43" s="2"/>
      <c r="F43" s="30" t="s">
        <v>81</v>
      </c>
      <c r="G43" s="29"/>
      <c r="H43" s="34">
        <v>43.223467999999997</v>
      </c>
      <c r="I43" s="32">
        <f t="shared" si="10"/>
        <v>0.11902630416215799</v>
      </c>
      <c r="J43" s="34">
        <v>18.502435999999999</v>
      </c>
      <c r="K43" s="32">
        <f t="shared" si="11"/>
        <v>0.42806458750602799</v>
      </c>
      <c r="L43" s="21"/>
      <c r="M43" s="2"/>
      <c r="N43" s="2"/>
      <c r="O43" s="10"/>
    </row>
    <row r="44" spans="2:15" x14ac:dyDescent="0.25">
      <c r="B44" s="7"/>
      <c r="C44" s="2"/>
      <c r="D44" s="21"/>
      <c r="E44" s="2"/>
      <c r="F44" s="30" t="s">
        <v>77</v>
      </c>
      <c r="G44" s="29"/>
      <c r="H44" s="34">
        <v>41.677160000000001</v>
      </c>
      <c r="I44" s="32">
        <f t="shared" si="10"/>
        <v>0.11476816998522481</v>
      </c>
      <c r="J44" s="34">
        <v>25.236999000000001</v>
      </c>
      <c r="K44" s="32">
        <f t="shared" si="11"/>
        <v>0.60553547794523432</v>
      </c>
      <c r="L44" s="21"/>
      <c r="M44" s="2"/>
      <c r="N44" s="2"/>
      <c r="O44" s="10"/>
    </row>
    <row r="45" spans="2:15" x14ac:dyDescent="0.25">
      <c r="B45" s="7"/>
      <c r="C45" s="2"/>
      <c r="D45" s="21"/>
      <c r="E45" s="2"/>
      <c r="F45" s="30" t="s">
        <v>74</v>
      </c>
      <c r="G45" s="29"/>
      <c r="H45" s="34">
        <v>22.546439999999997</v>
      </c>
      <c r="I45" s="32">
        <f t="shared" si="10"/>
        <v>6.2087091790363633E-2</v>
      </c>
      <c r="J45" s="34">
        <v>19.440362999999998</v>
      </c>
      <c r="K45" s="32">
        <f t="shared" si="11"/>
        <v>0.86223647724430108</v>
      </c>
      <c r="L45" s="21"/>
      <c r="M45" s="2"/>
      <c r="N45" s="2"/>
      <c r="O45" s="10"/>
    </row>
    <row r="46" spans="2:15" x14ac:dyDescent="0.25">
      <c r="B46" s="7"/>
      <c r="C46" s="2"/>
      <c r="D46" s="21"/>
      <c r="E46" s="2"/>
      <c r="F46" s="30" t="s">
        <v>82</v>
      </c>
      <c r="G46" s="29"/>
      <c r="H46" s="34">
        <v>17.668164000000001</v>
      </c>
      <c r="I46" s="32">
        <f t="shared" si="10"/>
        <v>4.865357546624649E-2</v>
      </c>
      <c r="J46" s="34">
        <v>11.223393000000002</v>
      </c>
      <c r="K46" s="32">
        <f t="shared" si="11"/>
        <v>0.63523255727080641</v>
      </c>
      <c r="L46" s="21"/>
      <c r="M46" s="2"/>
      <c r="N46" s="2"/>
      <c r="O46" s="10"/>
    </row>
    <row r="47" spans="2:15" x14ac:dyDescent="0.25">
      <c r="B47" s="7"/>
      <c r="C47" s="2"/>
      <c r="D47" s="21"/>
      <c r="E47" s="2"/>
      <c r="F47" s="30" t="s">
        <v>83</v>
      </c>
      <c r="G47" s="29"/>
      <c r="H47" s="34">
        <v>12.036753000000001</v>
      </c>
      <c r="I47" s="32">
        <f t="shared" si="10"/>
        <v>3.3146119226313997E-2</v>
      </c>
      <c r="J47" s="34">
        <v>6.3357650000000003</v>
      </c>
      <c r="K47" s="32">
        <f t="shared" si="11"/>
        <v>0.52636828221032694</v>
      </c>
      <c r="L47" s="21"/>
      <c r="M47" s="2"/>
      <c r="N47" s="2"/>
      <c r="O47" s="10"/>
    </row>
    <row r="48" spans="2:15" x14ac:dyDescent="0.25">
      <c r="B48" s="7"/>
      <c r="C48" s="2"/>
      <c r="D48" s="21"/>
      <c r="E48" s="2"/>
      <c r="F48" s="30" t="s">
        <v>62</v>
      </c>
      <c r="G48" s="29"/>
      <c r="H48" s="34">
        <v>41.148864000000003</v>
      </c>
      <c r="I48" s="32">
        <f t="shared" si="10"/>
        <v>0.11331337879670539</v>
      </c>
      <c r="J48" s="34">
        <v>17.171021</v>
      </c>
      <c r="K48" s="32">
        <f t="shared" si="11"/>
        <v>0.41729028048016098</v>
      </c>
      <c r="L48" s="21"/>
      <c r="M48" s="2"/>
      <c r="N48" s="2"/>
      <c r="O48" s="10"/>
    </row>
    <row r="49" spans="2:15" x14ac:dyDescent="0.25">
      <c r="B49" s="7"/>
      <c r="C49" s="2"/>
      <c r="D49" s="21"/>
      <c r="E49" s="2"/>
      <c r="F49" s="40" t="s">
        <v>0</v>
      </c>
      <c r="G49" s="47"/>
      <c r="H49" s="66">
        <f>SUM(H41:H48)</f>
        <v>363.14214999999996</v>
      </c>
      <c r="I49" s="43">
        <f>SUM(I41:I48)</f>
        <v>1</v>
      </c>
      <c r="J49" s="42">
        <f>SUM(J41:J48)</f>
        <v>195.40161100000003</v>
      </c>
      <c r="K49" s="43">
        <f t="shared" si="11"/>
        <v>0.53808573584751884</v>
      </c>
      <c r="L49" s="21"/>
      <c r="M49" s="2"/>
      <c r="N49" s="2"/>
      <c r="O49" s="10"/>
    </row>
    <row r="50" spans="2:15" x14ac:dyDescent="0.25">
      <c r="B50" s="7"/>
      <c r="C50" s="2"/>
      <c r="E50" s="21"/>
      <c r="F50" s="113" t="s">
        <v>108</v>
      </c>
      <c r="G50" s="113"/>
      <c r="H50" s="113"/>
      <c r="I50" s="113"/>
      <c r="J50" s="113"/>
      <c r="K50" s="113"/>
      <c r="L50" s="21"/>
      <c r="N50" s="2"/>
      <c r="O50" s="10"/>
    </row>
    <row r="51" spans="2:15" x14ac:dyDescent="0.25">
      <c r="B51" s="7"/>
      <c r="C51" s="2"/>
      <c r="E51" s="21"/>
      <c r="M51" s="2"/>
      <c r="N51" s="2"/>
      <c r="O51" s="10"/>
    </row>
    <row r="52" spans="2:15" ht="15" customHeight="1" x14ac:dyDescent="0.25">
      <c r="B52" s="7"/>
      <c r="C52" s="115" t="str">
        <f>+CONCATENATE("Al 19 de diciembre figuran ",J58," proyectos que no cuentan con ningún avance en ejecución del gasto, mientras que ",J59," (",FIXED(K59*100,1),"% de proyectos) no superan el 50,0% de ejecución, ",J60," proyectos (",FIXED(K60*100,1),"%) tienen un nivel de ejecución mayor al 50,0% pero no culminan y ",J61," proyectos por S/ ",FIXED(I61,1)," millones se han ejecutado al 100,0%.")</f>
        <v>Al 19 de diciembre figuran 138 proyectos que no cuentan con ningún avance en ejecución del gasto, mientras que 91 (16.1% de proyectos) no superan el 50,0% de ejecución, 210 proyectos (37.2%) tienen un nivel de ejecución mayor al 50,0% pero no culminan y 125 proyectos por S/ 9.4 millones se han ejecutado al 100,0%.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0"/>
    </row>
    <row r="53" spans="2:15" x14ac:dyDescent="0.25">
      <c r="B53" s="7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0"/>
    </row>
    <row r="54" spans="2:15" x14ac:dyDescent="0.25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0"/>
    </row>
    <row r="55" spans="2:15" x14ac:dyDescent="0.25">
      <c r="B55" s="7"/>
      <c r="C55" s="2"/>
      <c r="D55" s="2"/>
      <c r="E55" s="116" t="s">
        <v>42</v>
      </c>
      <c r="F55" s="116"/>
      <c r="G55" s="116"/>
      <c r="H55" s="116"/>
      <c r="I55" s="116"/>
      <c r="J55" s="116"/>
      <c r="K55" s="116"/>
      <c r="L55" s="116"/>
      <c r="M55" s="2"/>
      <c r="N55" s="2"/>
      <c r="O55" s="10"/>
    </row>
    <row r="56" spans="2:15" x14ac:dyDescent="0.25">
      <c r="B56" s="7"/>
      <c r="C56" s="2"/>
      <c r="D56" s="2"/>
      <c r="E56" s="21"/>
      <c r="F56" s="117" t="s">
        <v>36</v>
      </c>
      <c r="G56" s="117"/>
      <c r="H56" s="117"/>
      <c r="I56" s="117"/>
      <c r="J56" s="117"/>
      <c r="K56" s="117"/>
      <c r="L56" s="21"/>
      <c r="M56" s="2"/>
      <c r="N56" s="2"/>
      <c r="O56" s="10"/>
    </row>
    <row r="57" spans="2:15" x14ac:dyDescent="0.25">
      <c r="B57" s="7"/>
      <c r="C57" s="2"/>
      <c r="D57" s="2"/>
      <c r="E57" s="2"/>
      <c r="F57" s="49" t="s">
        <v>27</v>
      </c>
      <c r="G57" s="50" t="s">
        <v>18</v>
      </c>
      <c r="H57" s="50" t="s">
        <v>20</v>
      </c>
      <c r="I57" s="50" t="s">
        <v>7</v>
      </c>
      <c r="J57" s="50" t="s">
        <v>26</v>
      </c>
      <c r="K57" s="50" t="s">
        <v>3</v>
      </c>
      <c r="L57" s="2"/>
      <c r="M57" s="86" t="s">
        <v>47</v>
      </c>
      <c r="N57" s="2"/>
      <c r="O57" s="10"/>
    </row>
    <row r="58" spans="2:15" x14ac:dyDescent="0.25">
      <c r="B58" s="7"/>
      <c r="C58" s="2"/>
      <c r="D58" s="2"/>
      <c r="E58" s="2"/>
      <c r="F58" s="44" t="s">
        <v>28</v>
      </c>
      <c r="G58" s="32">
        <f>+I58/H58</f>
        <v>0</v>
      </c>
      <c r="H58" s="60">
        <f>+H107+H156+H205</f>
        <v>36.493344</v>
      </c>
      <c r="I58" s="60">
        <f t="shared" ref="I58:J58" si="12">+I107+I156+I205</f>
        <v>0</v>
      </c>
      <c r="J58" s="63">
        <f t="shared" si="12"/>
        <v>138</v>
      </c>
      <c r="K58" s="32">
        <f>+J58/J$62</f>
        <v>0.24468085106382978</v>
      </c>
      <c r="L58" s="2"/>
      <c r="M58" s="82">
        <f>SUM(J59:J61)</f>
        <v>426</v>
      </c>
      <c r="N58" s="2"/>
      <c r="O58" s="10"/>
    </row>
    <row r="59" spans="2:15" x14ac:dyDescent="0.25">
      <c r="B59" s="7"/>
      <c r="C59" s="2"/>
      <c r="D59" s="2"/>
      <c r="E59" s="2"/>
      <c r="F59" s="44" t="s">
        <v>29</v>
      </c>
      <c r="G59" s="32">
        <f t="shared" ref="G59:G62" si="13">+I59/H59</f>
        <v>0.18166738222427922</v>
      </c>
      <c r="H59" s="60">
        <f t="shared" ref="H59:J61" si="14">+H108+H157+H206</f>
        <v>110.26132899999999</v>
      </c>
      <c r="I59" s="60">
        <f t="shared" si="14"/>
        <v>20.030887</v>
      </c>
      <c r="J59" s="63">
        <f t="shared" si="14"/>
        <v>91</v>
      </c>
      <c r="K59" s="32">
        <f t="shared" ref="K59:K61" si="15">+J59/J$62</f>
        <v>0.16134751773049646</v>
      </c>
      <c r="L59" s="2"/>
      <c r="M59" s="2"/>
      <c r="N59" s="2"/>
      <c r="O59" s="10"/>
    </row>
    <row r="60" spans="2:15" x14ac:dyDescent="0.25">
      <c r="B60" s="7"/>
      <c r="C60" s="2"/>
      <c r="D60" s="2"/>
      <c r="E60" s="2"/>
      <c r="F60" s="44" t="s">
        <v>30</v>
      </c>
      <c r="G60" s="32">
        <f t="shared" si="13"/>
        <v>0.8018530096975327</v>
      </c>
      <c r="H60" s="60">
        <f t="shared" si="14"/>
        <v>207.00161500000002</v>
      </c>
      <c r="I60" s="60">
        <f t="shared" si="14"/>
        <v>165.98486799999995</v>
      </c>
      <c r="J60" s="63">
        <f t="shared" si="14"/>
        <v>210</v>
      </c>
      <c r="K60" s="32">
        <f t="shared" si="15"/>
        <v>0.37234042553191488</v>
      </c>
      <c r="L60" s="2"/>
      <c r="M60" s="2"/>
      <c r="N60" s="2"/>
      <c r="O60" s="10"/>
    </row>
    <row r="61" spans="2:15" x14ac:dyDescent="0.25">
      <c r="B61" s="7"/>
      <c r="C61" s="2"/>
      <c r="D61" s="2"/>
      <c r="E61" s="2"/>
      <c r="F61" s="44" t="s">
        <v>31</v>
      </c>
      <c r="G61" s="32">
        <f t="shared" si="13"/>
        <v>1</v>
      </c>
      <c r="H61" s="60">
        <f t="shared" si="14"/>
        <v>9.3858619999999977</v>
      </c>
      <c r="I61" s="60">
        <f t="shared" si="14"/>
        <v>9.3858619999999977</v>
      </c>
      <c r="J61" s="63">
        <f t="shared" si="14"/>
        <v>125</v>
      </c>
      <c r="K61" s="32">
        <f t="shared" si="15"/>
        <v>0.22163120567375885</v>
      </c>
      <c r="L61" s="2"/>
      <c r="M61" s="2"/>
      <c r="N61" s="2"/>
      <c r="O61" s="10"/>
    </row>
    <row r="62" spans="2:15" x14ac:dyDescent="0.25">
      <c r="B62" s="7"/>
      <c r="C62" s="2"/>
      <c r="D62" s="2"/>
      <c r="E62" s="2"/>
      <c r="F62" s="45" t="s">
        <v>0</v>
      </c>
      <c r="G62" s="43">
        <f t="shared" si="13"/>
        <v>0.53808575236997402</v>
      </c>
      <c r="H62" s="61">
        <f t="shared" ref="H62:J62" si="16">SUM(H58:H61)</f>
        <v>363.14215000000002</v>
      </c>
      <c r="I62" s="61">
        <f t="shared" si="16"/>
        <v>195.40161699999996</v>
      </c>
      <c r="J62" s="64">
        <f t="shared" si="16"/>
        <v>564</v>
      </c>
      <c r="K62" s="43">
        <f>SUM(K58:K61)</f>
        <v>1</v>
      </c>
      <c r="L62" s="2"/>
      <c r="M62" s="2"/>
      <c r="N62" s="2"/>
      <c r="O62" s="10"/>
    </row>
    <row r="63" spans="2:15" x14ac:dyDescent="0.25">
      <c r="B63" s="7"/>
      <c r="C63" s="2"/>
      <c r="E63" s="21"/>
      <c r="F63" s="113" t="s">
        <v>109</v>
      </c>
      <c r="G63" s="113"/>
      <c r="H63" s="113"/>
      <c r="I63" s="113"/>
      <c r="J63" s="113"/>
      <c r="K63" s="113"/>
      <c r="L63" s="21"/>
      <c r="N63" s="2"/>
      <c r="O63" s="10"/>
    </row>
    <row r="64" spans="2:15" x14ac:dyDescent="0.25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0"/>
    </row>
    <row r="65" spans="2:15" x14ac:dyDescent="0.25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8" spans="2:15" x14ac:dyDescent="0.2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2:15" x14ac:dyDescent="0.25">
      <c r="B69" s="7"/>
      <c r="C69" s="114" t="s">
        <v>19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8"/>
    </row>
    <row r="70" spans="2:15" ht="15" customHeight="1" x14ac:dyDescent="0.25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/>
    </row>
    <row r="71" spans="2:15" ht="15" customHeight="1" x14ac:dyDescent="0.25">
      <c r="B71" s="7"/>
      <c r="C71" s="132" t="str">
        <f>+CONCATENATE("Los proyectos del Gobierno Nacional en la región tienen una ejecución del ",FIXED(K81*100,1),"%, equivalente a S/ ",FIXED(J81,1)," millones de soles.")</f>
        <v>Los proyectos del Gobierno Nacional en la región tienen una ejecución del 47.4%, equivalente a S/ 41.9 millones de soles.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9"/>
    </row>
    <row r="72" spans="2:15" x14ac:dyDescent="0.25">
      <c r="B72" s="7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0"/>
    </row>
    <row r="73" spans="2:15" x14ac:dyDescent="0.25">
      <c r="B73" s="7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"/>
      <c r="N73" s="2"/>
      <c r="O73" s="10"/>
    </row>
    <row r="74" spans="2:15" x14ac:dyDescent="0.25">
      <c r="B74" s="7"/>
      <c r="C74" s="2"/>
      <c r="D74" s="2"/>
      <c r="E74" s="129" t="s">
        <v>24</v>
      </c>
      <c r="F74" s="129"/>
      <c r="G74" s="129"/>
      <c r="H74" s="129"/>
      <c r="I74" s="129"/>
      <c r="J74" s="129"/>
      <c r="K74" s="129"/>
      <c r="L74" s="129"/>
      <c r="M74" s="2"/>
      <c r="N74" s="2"/>
      <c r="O74" s="10"/>
    </row>
    <row r="75" spans="2:15" x14ac:dyDescent="0.25">
      <c r="B75" s="7"/>
      <c r="C75" s="2"/>
      <c r="D75" s="2"/>
      <c r="E75" s="21"/>
      <c r="F75" s="117" t="s">
        <v>1</v>
      </c>
      <c r="G75" s="117"/>
      <c r="H75" s="117"/>
      <c r="I75" s="117"/>
      <c r="J75" s="117"/>
      <c r="K75" s="117"/>
      <c r="L75" s="21"/>
      <c r="M75" s="2"/>
      <c r="N75" s="2"/>
      <c r="O75" s="10"/>
    </row>
    <row r="76" spans="2:15" x14ac:dyDescent="0.25">
      <c r="B76" s="7"/>
      <c r="C76" s="2"/>
      <c r="D76" s="2"/>
      <c r="E76" s="21"/>
      <c r="F76" s="120" t="s">
        <v>34</v>
      </c>
      <c r="G76" s="120"/>
      <c r="H76" s="50" t="s">
        <v>6</v>
      </c>
      <c r="I76" s="50" t="s">
        <v>16</v>
      </c>
      <c r="J76" s="50" t="s">
        <v>17</v>
      </c>
      <c r="K76" s="50" t="s">
        <v>18</v>
      </c>
      <c r="L76" s="21"/>
      <c r="M76" s="2"/>
      <c r="N76" s="2"/>
      <c r="O76" s="10"/>
    </row>
    <row r="77" spans="2:15" x14ac:dyDescent="0.25">
      <c r="B77" s="7"/>
      <c r="C77" s="2"/>
      <c r="D77" s="2"/>
      <c r="E77" s="21"/>
      <c r="F77" s="30" t="s">
        <v>13</v>
      </c>
      <c r="G77" s="31"/>
      <c r="H77" s="33">
        <v>47.410969999999992</v>
      </c>
      <c r="I77" s="32">
        <f>+H77/$H$81</f>
        <v>0.53682785073393136</v>
      </c>
      <c r="J77" s="34">
        <v>32.593263999999998</v>
      </c>
      <c r="K77" s="32">
        <f>+J77/H77</f>
        <v>0.68746250076722759</v>
      </c>
      <c r="L77" s="21"/>
      <c r="M77" s="2"/>
      <c r="N77" s="2"/>
      <c r="O77" s="10"/>
    </row>
    <row r="78" spans="2:15" x14ac:dyDescent="0.25">
      <c r="B78" s="7"/>
      <c r="C78" s="2"/>
      <c r="D78" s="2"/>
      <c r="E78" s="21"/>
      <c r="F78" s="30" t="s">
        <v>14</v>
      </c>
      <c r="G78" s="31"/>
      <c r="H78" s="34">
        <v>31.851815000000002</v>
      </c>
      <c r="I78" s="32">
        <f>+H78/$H$81</f>
        <v>0.36065369235062689</v>
      </c>
      <c r="J78" s="34">
        <v>9.206467</v>
      </c>
      <c r="K78" s="32">
        <f t="shared" ref="K78:K81" si="17">+J78/H78</f>
        <v>0.28904057743648204</v>
      </c>
      <c r="L78" s="21"/>
      <c r="M78" s="2"/>
      <c r="N78" s="2"/>
      <c r="O78" s="10"/>
    </row>
    <row r="79" spans="2:15" x14ac:dyDescent="0.25">
      <c r="B79" s="7"/>
      <c r="C79" s="2"/>
      <c r="D79" s="2"/>
      <c r="E79" s="21"/>
      <c r="F79" s="30" t="s">
        <v>25</v>
      </c>
      <c r="G79" s="31"/>
      <c r="H79" s="34">
        <v>8.9784299999999995</v>
      </c>
      <c r="I79" s="32">
        <f>+H79/$H$81</f>
        <v>0.10166152010526366</v>
      </c>
      <c r="J79" s="34">
        <v>6.3445000000000001E-2</v>
      </c>
      <c r="K79" s="32">
        <f t="shared" si="17"/>
        <v>7.0663802023293613E-3</v>
      </c>
      <c r="L79" s="21"/>
      <c r="M79" s="2"/>
      <c r="N79" s="2"/>
      <c r="O79" s="10"/>
    </row>
    <row r="80" spans="2:15" x14ac:dyDescent="0.25">
      <c r="B80" s="7"/>
      <c r="C80" s="2"/>
      <c r="D80" s="2"/>
      <c r="E80" s="21"/>
      <c r="F80" s="30" t="s">
        <v>15</v>
      </c>
      <c r="G80" s="31"/>
      <c r="H80" s="34">
        <v>7.5681999999999999E-2</v>
      </c>
      <c r="I80" s="32">
        <f>+H80/$H$81</f>
        <v>8.5693681017801158E-4</v>
      </c>
      <c r="J80" s="34">
        <v>1.8716E-2</v>
      </c>
      <c r="K80" s="32">
        <f t="shared" si="17"/>
        <v>0.2472979043894189</v>
      </c>
      <c r="L80" s="21"/>
      <c r="M80" s="2"/>
      <c r="N80" s="2"/>
      <c r="O80" s="10"/>
    </row>
    <row r="81" spans="2:15" x14ac:dyDescent="0.25">
      <c r="B81" s="7"/>
      <c r="C81" s="2"/>
      <c r="D81" s="2"/>
      <c r="E81" s="21"/>
      <c r="F81" s="40" t="s">
        <v>0</v>
      </c>
      <c r="G81" s="41"/>
      <c r="H81" s="42">
        <f>SUM(H77:H80)</f>
        <v>88.316896999999997</v>
      </c>
      <c r="I81" s="43">
        <f>+H81/$H$81</f>
        <v>1</v>
      </c>
      <c r="J81" s="42">
        <f>SUM(J77:J80)</f>
        <v>41.881891999999993</v>
      </c>
      <c r="K81" s="43">
        <f t="shared" si="17"/>
        <v>0.47422286586903062</v>
      </c>
      <c r="L81" s="21"/>
      <c r="M81" s="2"/>
      <c r="N81" s="2"/>
      <c r="O81" s="10"/>
    </row>
    <row r="82" spans="2:15" x14ac:dyDescent="0.25">
      <c r="B82" s="7"/>
      <c r="C82" s="2"/>
      <c r="E82" s="21"/>
      <c r="F82" s="113" t="s">
        <v>110</v>
      </c>
      <c r="G82" s="113"/>
      <c r="H82" s="113"/>
      <c r="I82" s="113"/>
      <c r="J82" s="113"/>
      <c r="K82" s="113"/>
      <c r="L82" s="21"/>
      <c r="N82" s="2"/>
      <c r="O82" s="10"/>
    </row>
    <row r="83" spans="2:15" x14ac:dyDescent="0.25">
      <c r="B83" s="7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"/>
      <c r="N83" s="2"/>
      <c r="O83" s="10"/>
    </row>
    <row r="84" spans="2:15" ht="15" customHeight="1" x14ac:dyDescent="0.25">
      <c r="B84" s="7"/>
      <c r="C84" s="132" t="str">
        <f>+CONCATENATE("El sector ", F90," cuenta con el mayor presupuesto del GN en esta región equivalente a ",  FIXED(I90*100,1),"% del presupuesto total, con un avance de ", FIXED(K90*100,1),"%.  El sector de ",   F91," es el segundo sector con mayor presupuesto equivalente al ", FIXED(I91*100,1),"% del total y con un avance del ",FIXED(K91*100,1),"%, en tanto el sector ",  F92, " tiene una ejecución del ", FIXED(K92*100,1),"%.")</f>
        <v>El sector EDUCACION cuenta con el mayor presupuesto del GN en esta región equivalente a 31.3% del presupuesto total, con un avance de 29.4%.  El sector de TRANSPORTE es el segundo sector con mayor presupuesto equivalente al 30.7% del total y con un avance del 50.8%, en tanto el sector AGROPECUARIA tiene una ejecución del 97.5%.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0"/>
    </row>
    <row r="85" spans="2:15" x14ac:dyDescent="0.25">
      <c r="B85" s="7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0"/>
    </row>
    <row r="86" spans="2:15" x14ac:dyDescent="0.25">
      <c r="B86" s="7"/>
      <c r="C86" s="2"/>
      <c r="D86" s="21"/>
      <c r="E86" s="21"/>
      <c r="F86" s="21"/>
      <c r="G86" s="21"/>
      <c r="H86" s="35"/>
      <c r="I86" s="2"/>
      <c r="J86" s="2"/>
      <c r="K86" s="2"/>
      <c r="L86" s="2"/>
      <c r="M86" s="2"/>
      <c r="N86" s="2"/>
      <c r="O86" s="10"/>
    </row>
    <row r="87" spans="2:15" x14ac:dyDescent="0.25">
      <c r="B87" s="7"/>
      <c r="C87" s="2"/>
      <c r="D87" s="21"/>
      <c r="E87" s="116" t="s">
        <v>23</v>
      </c>
      <c r="F87" s="116"/>
      <c r="G87" s="116"/>
      <c r="H87" s="116"/>
      <c r="I87" s="116"/>
      <c r="J87" s="116"/>
      <c r="K87" s="116"/>
      <c r="L87" s="116"/>
      <c r="M87" s="2"/>
      <c r="N87" s="2"/>
      <c r="O87" s="10"/>
    </row>
    <row r="88" spans="2:15" x14ac:dyDescent="0.25">
      <c r="B88" s="7"/>
      <c r="C88" s="2"/>
      <c r="D88" s="21"/>
      <c r="E88" s="21"/>
      <c r="F88" s="117" t="s">
        <v>1</v>
      </c>
      <c r="G88" s="117"/>
      <c r="H88" s="117"/>
      <c r="I88" s="117"/>
      <c r="J88" s="117"/>
      <c r="K88" s="117"/>
      <c r="L88" s="21"/>
      <c r="M88" s="2"/>
      <c r="N88" s="2"/>
      <c r="O88" s="10"/>
    </row>
    <row r="89" spans="2:15" x14ac:dyDescent="0.25">
      <c r="B89" s="7"/>
      <c r="C89" s="2"/>
      <c r="D89" s="21"/>
      <c r="E89" s="2"/>
      <c r="F89" s="118" t="s">
        <v>22</v>
      </c>
      <c r="G89" s="119"/>
      <c r="H89" s="51" t="s">
        <v>20</v>
      </c>
      <c r="I89" s="51" t="s">
        <v>3</v>
      </c>
      <c r="J89" s="50" t="s">
        <v>21</v>
      </c>
      <c r="K89" s="50" t="s">
        <v>18</v>
      </c>
      <c r="L89" s="21"/>
      <c r="M89" s="2"/>
      <c r="N89" s="2"/>
      <c r="O89" s="10"/>
    </row>
    <row r="90" spans="2:15" x14ac:dyDescent="0.25">
      <c r="B90" s="7"/>
      <c r="C90" s="2"/>
      <c r="D90" s="21"/>
      <c r="E90" s="2"/>
      <c r="F90" s="30" t="s">
        <v>75</v>
      </c>
      <c r="G90" s="29"/>
      <c r="H90" s="34">
        <v>27.611867</v>
      </c>
      <c r="I90" s="32">
        <f t="shared" ref="I90:I97" si="18">+H90/$H$98</f>
        <v>0.3126453480357218</v>
      </c>
      <c r="J90" s="34">
        <v>8.1069870000000002</v>
      </c>
      <c r="K90" s="32">
        <f>+J90/H90</f>
        <v>0.29360517345676046</v>
      </c>
      <c r="L90" s="21"/>
      <c r="M90" s="2"/>
      <c r="N90" s="2"/>
      <c r="O90" s="10"/>
    </row>
    <row r="91" spans="2:15" x14ac:dyDescent="0.25">
      <c r="B91" s="7"/>
      <c r="C91" s="2"/>
      <c r="D91" s="21"/>
      <c r="E91" s="2"/>
      <c r="F91" s="30" t="s">
        <v>73</v>
      </c>
      <c r="G91" s="29"/>
      <c r="H91" s="34">
        <v>27.120432000000001</v>
      </c>
      <c r="I91" s="32">
        <f t="shared" si="18"/>
        <v>0.30708089755463214</v>
      </c>
      <c r="J91" s="34">
        <v>13.765063</v>
      </c>
      <c r="K91" s="32">
        <f t="shared" ref="K91:K98" si="19">+J91/H91</f>
        <v>0.50755323514020723</v>
      </c>
      <c r="L91" s="21"/>
      <c r="M91" s="2"/>
      <c r="N91" s="2"/>
      <c r="O91" s="10"/>
    </row>
    <row r="92" spans="2:15" x14ac:dyDescent="0.25">
      <c r="B92" s="7"/>
      <c r="C92" s="2"/>
      <c r="D92" s="21"/>
      <c r="E92" s="2"/>
      <c r="F92" s="30" t="s">
        <v>74</v>
      </c>
      <c r="G92" s="29"/>
      <c r="H92" s="34">
        <v>16.811350000000001</v>
      </c>
      <c r="I92" s="32">
        <f t="shared" si="18"/>
        <v>0.19035258904080382</v>
      </c>
      <c r="J92" s="34">
        <v>16.38749</v>
      </c>
      <c r="K92" s="32">
        <f t="shared" si="19"/>
        <v>0.9747872716944207</v>
      </c>
      <c r="L92" s="21"/>
      <c r="M92" s="2"/>
      <c r="N92" s="2"/>
      <c r="O92" s="10"/>
    </row>
    <row r="93" spans="2:15" x14ac:dyDescent="0.25">
      <c r="B93" s="7"/>
      <c r="C93" s="2"/>
      <c r="D93" s="21"/>
      <c r="E93" s="2"/>
      <c r="F93" s="30" t="s">
        <v>77</v>
      </c>
      <c r="G93" s="29"/>
      <c r="H93" s="34">
        <v>8.9729989999999997</v>
      </c>
      <c r="I93" s="32">
        <f t="shared" si="18"/>
        <v>0.10160002564401689</v>
      </c>
      <c r="J93" s="34">
        <v>6.3445000000000001E-2</v>
      </c>
      <c r="K93" s="32">
        <f t="shared" si="19"/>
        <v>7.0706572016780572E-3</v>
      </c>
      <c r="L93" s="21"/>
      <c r="M93" s="2"/>
      <c r="N93" s="2"/>
      <c r="O93" s="10"/>
    </row>
    <row r="94" spans="2:15" x14ac:dyDescent="0.25">
      <c r="B94" s="7"/>
      <c r="C94" s="2"/>
      <c r="D94" s="21"/>
      <c r="E94" s="2"/>
      <c r="F94" s="30" t="s">
        <v>81</v>
      </c>
      <c r="G94" s="29"/>
      <c r="H94" s="34">
        <v>4.2399480000000001</v>
      </c>
      <c r="I94" s="32">
        <f t="shared" si="18"/>
        <v>4.8008344314904992E-2</v>
      </c>
      <c r="J94" s="34">
        <v>1.09948</v>
      </c>
      <c r="K94" s="32">
        <f t="shared" si="19"/>
        <v>0.2593145010268994</v>
      </c>
      <c r="L94" s="21"/>
      <c r="M94" s="2"/>
      <c r="N94" s="2"/>
      <c r="O94" s="10"/>
    </row>
    <row r="95" spans="2:15" x14ac:dyDescent="0.25">
      <c r="B95" s="7"/>
      <c r="C95" s="2"/>
      <c r="D95" s="21"/>
      <c r="E95" s="2"/>
      <c r="F95" s="30" t="s">
        <v>83</v>
      </c>
      <c r="G95" s="29"/>
      <c r="H95" s="34">
        <v>1.6929460000000001</v>
      </c>
      <c r="I95" s="32">
        <f t="shared" si="18"/>
        <v>1.9168993222214315E-2</v>
      </c>
      <c r="J95" s="34">
        <v>1.222315</v>
      </c>
      <c r="K95" s="32">
        <f t="shared" si="19"/>
        <v>0.72200471840212266</v>
      </c>
      <c r="L95" s="21"/>
      <c r="M95" s="2"/>
      <c r="N95" s="2"/>
      <c r="O95" s="10"/>
    </row>
    <row r="96" spans="2:15" x14ac:dyDescent="0.25">
      <c r="B96" s="7"/>
      <c r="C96" s="2"/>
      <c r="D96" s="21"/>
      <c r="E96" s="2"/>
      <c r="F96" s="30" t="s">
        <v>118</v>
      </c>
      <c r="G96" s="29"/>
      <c r="H96" s="34">
        <v>1.2606580000000001</v>
      </c>
      <c r="I96" s="32">
        <f t="shared" si="18"/>
        <v>1.4274256035059746E-2</v>
      </c>
      <c r="J96" s="34">
        <v>1.214812</v>
      </c>
      <c r="K96" s="32">
        <f t="shared" si="19"/>
        <v>0.96363327722506809</v>
      </c>
      <c r="L96" s="21"/>
      <c r="M96" s="2"/>
      <c r="N96" s="2"/>
      <c r="O96" s="10"/>
    </row>
    <row r="97" spans="2:15" x14ac:dyDescent="0.25">
      <c r="B97" s="7"/>
      <c r="C97" s="2"/>
      <c r="D97" s="21"/>
      <c r="E97" s="2"/>
      <c r="F97" s="30" t="s">
        <v>62</v>
      </c>
      <c r="G97" s="29"/>
      <c r="H97" s="34">
        <v>0.60669700000000004</v>
      </c>
      <c r="I97" s="32">
        <f t="shared" si="18"/>
        <v>6.8695461526461915E-3</v>
      </c>
      <c r="J97" s="34">
        <v>2.23E-2</v>
      </c>
      <c r="K97" s="32">
        <f t="shared" si="19"/>
        <v>3.6756403938044857E-2</v>
      </c>
      <c r="L97" s="21"/>
      <c r="M97" s="2"/>
      <c r="N97" s="2"/>
      <c r="O97" s="10"/>
    </row>
    <row r="98" spans="2:15" x14ac:dyDescent="0.25">
      <c r="B98" s="7"/>
      <c r="C98" s="2"/>
      <c r="D98" s="21"/>
      <c r="E98" s="2"/>
      <c r="F98" s="40" t="s">
        <v>0</v>
      </c>
      <c r="G98" s="47"/>
      <c r="H98" s="42">
        <f>SUM(H90:H97)</f>
        <v>88.316897000000012</v>
      </c>
      <c r="I98" s="43">
        <f>SUM(I90:I97)</f>
        <v>1</v>
      </c>
      <c r="J98" s="42">
        <f>SUM(J90:J97)</f>
        <v>41.881892000000008</v>
      </c>
      <c r="K98" s="43">
        <f t="shared" si="19"/>
        <v>0.47422286586903073</v>
      </c>
      <c r="L98" s="21"/>
      <c r="M98" s="2"/>
      <c r="N98" s="2"/>
      <c r="O98" s="10"/>
    </row>
    <row r="99" spans="2:15" x14ac:dyDescent="0.25">
      <c r="B99" s="7"/>
      <c r="C99" s="2"/>
      <c r="E99" s="21"/>
      <c r="F99" s="113" t="s">
        <v>111</v>
      </c>
      <c r="G99" s="113"/>
      <c r="H99" s="113"/>
      <c r="I99" s="113"/>
      <c r="J99" s="113"/>
      <c r="K99" s="113"/>
      <c r="L99" s="21"/>
      <c r="N99" s="2"/>
      <c r="O99" s="10"/>
    </row>
    <row r="100" spans="2:15" x14ac:dyDescent="0.25">
      <c r="B100" s="7"/>
      <c r="C100" s="2"/>
      <c r="D100" s="21"/>
      <c r="E100" s="21"/>
      <c r="F100" s="36"/>
      <c r="G100" s="36"/>
      <c r="H100" s="21"/>
      <c r="I100" s="21"/>
      <c r="J100" s="21"/>
      <c r="K100" s="21"/>
      <c r="L100" s="21"/>
      <c r="M100" s="2"/>
      <c r="N100" s="2"/>
      <c r="O100" s="10"/>
    </row>
    <row r="101" spans="2:15" ht="15" customHeight="1" x14ac:dyDescent="0.25">
      <c r="B101" s="7"/>
      <c r="C101" s="132" t="str">
        <f>+CONCATENATE("Al 19 de diciembre figuran ",J107," proyectos que no cuentan con ningún avance en ejecución del gasto, mientras que ",J108," (",FIXED(K108*100,1),"% de proyectos) no superan el 50,0% de ejecución, ",J109," proyectos (",FIXED(K109*100,1),"%) tienen un nivel de ejecución mayor al 50,0% pero no culminan y solo ",J110," proyectos por S/ ",FIXED(I110,1)," millones se han ejecutado al 100,0%.")</f>
        <v>Al 19 de diciembre figuran 25 proyectos que no cuentan con ningún avance en ejecución del gasto, mientras que 11 (19.6% de proyectos) no superan el 50,0% de ejecución, 16 proyectos (28.6%) tienen un nivel de ejecución mayor al 50,0% pero no culminan y solo 4 proyectos por S/ 0.6 millones se han ejecutado al 100,0%.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0"/>
    </row>
    <row r="102" spans="2:15" x14ac:dyDescent="0.25">
      <c r="B102" s="7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0"/>
    </row>
    <row r="103" spans="2:15" x14ac:dyDescent="0.25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0"/>
    </row>
    <row r="104" spans="2:15" x14ac:dyDescent="0.25">
      <c r="B104" s="7"/>
      <c r="C104" s="2"/>
      <c r="D104" s="2"/>
      <c r="E104" s="116" t="s">
        <v>35</v>
      </c>
      <c r="F104" s="116"/>
      <c r="G104" s="116"/>
      <c r="H104" s="116"/>
      <c r="I104" s="116"/>
      <c r="J104" s="116"/>
      <c r="K104" s="116"/>
      <c r="L104" s="116"/>
      <c r="M104" s="2"/>
      <c r="N104" s="2"/>
      <c r="O104" s="10"/>
    </row>
    <row r="105" spans="2:15" x14ac:dyDescent="0.25">
      <c r="B105" s="7"/>
      <c r="C105" s="2"/>
      <c r="D105" s="2"/>
      <c r="E105" s="21"/>
      <c r="F105" s="117" t="s">
        <v>36</v>
      </c>
      <c r="G105" s="117"/>
      <c r="H105" s="117"/>
      <c r="I105" s="117"/>
      <c r="J105" s="117"/>
      <c r="K105" s="117"/>
      <c r="L105" s="21"/>
      <c r="M105" s="2"/>
      <c r="N105" s="2"/>
      <c r="O105" s="10"/>
    </row>
    <row r="106" spans="2:15" x14ac:dyDescent="0.25">
      <c r="B106" s="7"/>
      <c r="C106" s="2"/>
      <c r="D106" s="2"/>
      <c r="E106" s="2"/>
      <c r="F106" s="49" t="s">
        <v>27</v>
      </c>
      <c r="G106" s="50" t="s">
        <v>18</v>
      </c>
      <c r="H106" s="50" t="s">
        <v>20</v>
      </c>
      <c r="I106" s="50" t="s">
        <v>7</v>
      </c>
      <c r="J106" s="50" t="s">
        <v>26</v>
      </c>
      <c r="K106" s="50" t="s">
        <v>3</v>
      </c>
      <c r="L106" s="2"/>
      <c r="M106" s="2"/>
      <c r="N106" s="2"/>
      <c r="O106" s="10"/>
    </row>
    <row r="107" spans="2:15" x14ac:dyDescent="0.25">
      <c r="B107" s="7"/>
      <c r="C107" s="2"/>
      <c r="D107" s="2"/>
      <c r="E107" s="2"/>
      <c r="F107" s="44" t="s">
        <v>28</v>
      </c>
      <c r="G107" s="32">
        <f>+I107/H107</f>
        <v>0</v>
      </c>
      <c r="H107" s="34">
        <v>17.432607000000001</v>
      </c>
      <c r="I107" s="34">
        <v>0</v>
      </c>
      <c r="J107" s="44">
        <v>25</v>
      </c>
      <c r="K107" s="32">
        <f>+J107/$J$111</f>
        <v>0.44642857142857145</v>
      </c>
      <c r="L107" s="2"/>
      <c r="M107" s="2"/>
      <c r="N107" s="2"/>
      <c r="O107" s="10"/>
    </row>
    <row r="108" spans="2:15" x14ac:dyDescent="0.25">
      <c r="B108" s="7"/>
      <c r="C108" s="2"/>
      <c r="D108" s="2"/>
      <c r="E108" s="2"/>
      <c r="F108" s="44" t="s">
        <v>29</v>
      </c>
      <c r="G108" s="32">
        <f t="shared" ref="G108:G111" si="20">+I108/H108</f>
        <v>0.17713858308462321</v>
      </c>
      <c r="H108" s="34">
        <v>28.144545999999998</v>
      </c>
      <c r="I108" s="34">
        <v>4.9854849999999997</v>
      </c>
      <c r="J108" s="44">
        <v>11</v>
      </c>
      <c r="K108" s="32">
        <f>+J108/$J$111</f>
        <v>0.19642857142857142</v>
      </c>
      <c r="L108" s="2"/>
      <c r="M108" s="2"/>
      <c r="N108" s="2"/>
      <c r="O108" s="10"/>
    </row>
    <row r="109" spans="2:15" x14ac:dyDescent="0.25">
      <c r="B109" s="7"/>
      <c r="C109" s="2"/>
      <c r="D109" s="2"/>
      <c r="E109" s="2"/>
      <c r="F109" s="44" t="s">
        <v>30</v>
      </c>
      <c r="G109" s="32">
        <f t="shared" si="20"/>
        <v>0.86132797283011775</v>
      </c>
      <c r="H109" s="34">
        <v>42.13783500000001</v>
      </c>
      <c r="I109" s="34">
        <v>36.294495999999995</v>
      </c>
      <c r="J109" s="44">
        <v>16</v>
      </c>
      <c r="K109" s="32">
        <f>+J109/$J$111</f>
        <v>0.2857142857142857</v>
      </c>
      <c r="L109" s="2"/>
      <c r="M109" s="2"/>
      <c r="N109" s="2"/>
      <c r="O109" s="10"/>
    </row>
    <row r="110" spans="2:15" x14ac:dyDescent="0.25">
      <c r="B110" s="7"/>
      <c r="C110" s="2"/>
      <c r="D110" s="2"/>
      <c r="E110" s="2"/>
      <c r="F110" s="44" t="s">
        <v>31</v>
      </c>
      <c r="G110" s="32">
        <f t="shared" si="20"/>
        <v>1</v>
      </c>
      <c r="H110" s="34">
        <v>0.60190900000000003</v>
      </c>
      <c r="I110" s="34">
        <v>0.60190900000000003</v>
      </c>
      <c r="J110" s="44">
        <v>4</v>
      </c>
      <c r="K110" s="32">
        <f>+J110/$J$111</f>
        <v>7.1428571428571425E-2</v>
      </c>
      <c r="L110" s="2"/>
      <c r="M110" s="2"/>
      <c r="N110" s="2"/>
      <c r="O110" s="10"/>
    </row>
    <row r="111" spans="2:15" x14ac:dyDescent="0.25">
      <c r="B111" s="7"/>
      <c r="C111" s="2"/>
      <c r="D111" s="2"/>
      <c r="E111" s="2"/>
      <c r="F111" s="45" t="s">
        <v>0</v>
      </c>
      <c r="G111" s="43">
        <f t="shared" si="20"/>
        <v>0.47422284322330738</v>
      </c>
      <c r="H111" s="42">
        <f t="shared" ref="H111:J111" si="21">SUM(H107:H110)</f>
        <v>88.316897000000012</v>
      </c>
      <c r="I111" s="42">
        <f t="shared" si="21"/>
        <v>41.881889999999991</v>
      </c>
      <c r="J111" s="45">
        <f t="shared" si="21"/>
        <v>56</v>
      </c>
      <c r="K111" s="43">
        <f>+J111/$J$111</f>
        <v>1</v>
      </c>
      <c r="L111" s="2"/>
      <c r="M111" s="2"/>
      <c r="N111" s="2"/>
      <c r="O111" s="10"/>
    </row>
    <row r="112" spans="2:15" x14ac:dyDescent="0.25">
      <c r="B112" s="7"/>
      <c r="C112" s="2"/>
      <c r="E112" s="21"/>
      <c r="F112" s="113" t="s">
        <v>112</v>
      </c>
      <c r="G112" s="113"/>
      <c r="H112" s="113"/>
      <c r="I112" s="113"/>
      <c r="J112" s="113"/>
      <c r="K112" s="113"/>
      <c r="L112" s="21"/>
      <c r="N112" s="2"/>
      <c r="O112" s="10"/>
    </row>
    <row r="113" spans="2:15" x14ac:dyDescent="0.25"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0"/>
    </row>
    <row r="114" spans="2:15" x14ac:dyDescent="0.25"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7" spans="2:15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</row>
    <row r="118" spans="2:15" x14ac:dyDescent="0.25">
      <c r="B118" s="7"/>
      <c r="C118" s="114" t="s">
        <v>32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8"/>
    </row>
    <row r="119" spans="2:15" x14ac:dyDescent="0.25"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</row>
    <row r="120" spans="2:15" ht="15" customHeight="1" x14ac:dyDescent="0.25">
      <c r="B120" s="7"/>
      <c r="C120" s="132" t="str">
        <f>+CONCATENATE("Los proyectos del Gobierno Regional tienen una ejecución del ",FIXED(K130*100,1),"%, equivalente a S/ ",FIXED(J130,1)," millones de soles.")</f>
        <v>Los proyectos del Gobierno Regional tienen una ejecución del 65.0%, equivalente a S/ 64.0 millones de soles.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9"/>
    </row>
    <row r="121" spans="2:15" x14ac:dyDescent="0.25">
      <c r="B121" s="7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0"/>
    </row>
    <row r="122" spans="2:15" x14ac:dyDescent="0.25">
      <c r="B122" s="7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"/>
      <c r="N122" s="2"/>
      <c r="O122" s="10"/>
    </row>
    <row r="123" spans="2:15" x14ac:dyDescent="0.25">
      <c r="B123" s="7"/>
      <c r="C123" s="2"/>
      <c r="D123" s="2"/>
      <c r="E123" s="129" t="s">
        <v>37</v>
      </c>
      <c r="F123" s="129"/>
      <c r="G123" s="129"/>
      <c r="H123" s="129"/>
      <c r="I123" s="129"/>
      <c r="J123" s="129"/>
      <c r="K123" s="129"/>
      <c r="L123" s="129"/>
      <c r="M123" s="2"/>
      <c r="N123" s="2"/>
      <c r="O123" s="10"/>
    </row>
    <row r="124" spans="2:15" x14ac:dyDescent="0.25">
      <c r="B124" s="7"/>
      <c r="C124" s="2"/>
      <c r="D124" s="2"/>
      <c r="E124" s="21"/>
      <c r="F124" s="117" t="s">
        <v>1</v>
      </c>
      <c r="G124" s="117"/>
      <c r="H124" s="117"/>
      <c r="I124" s="117"/>
      <c r="J124" s="117"/>
      <c r="K124" s="117"/>
      <c r="L124" s="21"/>
      <c r="M124" s="2"/>
      <c r="N124" s="2"/>
      <c r="O124" s="10"/>
    </row>
    <row r="125" spans="2:15" x14ac:dyDescent="0.25">
      <c r="B125" s="7"/>
      <c r="C125" s="2"/>
      <c r="D125" s="2"/>
      <c r="E125" s="21"/>
      <c r="F125" s="120" t="s">
        <v>34</v>
      </c>
      <c r="G125" s="120"/>
      <c r="H125" s="50" t="s">
        <v>6</v>
      </c>
      <c r="I125" s="50" t="s">
        <v>16</v>
      </c>
      <c r="J125" s="50" t="s">
        <v>17</v>
      </c>
      <c r="K125" s="50" t="s">
        <v>18</v>
      </c>
      <c r="L125" s="21"/>
      <c r="M125" s="2"/>
      <c r="N125" s="2"/>
      <c r="O125" s="10"/>
    </row>
    <row r="126" spans="2:15" x14ac:dyDescent="0.25">
      <c r="B126" s="7"/>
      <c r="C126" s="2"/>
      <c r="D126" s="2"/>
      <c r="E126" s="21"/>
      <c r="F126" s="30" t="s">
        <v>13</v>
      </c>
      <c r="G126" s="31"/>
      <c r="H126" s="33">
        <v>39.952086999999992</v>
      </c>
      <c r="I126" s="32">
        <f>+H126/H$130</f>
        <v>0.40595835048320383</v>
      </c>
      <c r="J126" s="34">
        <v>24.816515999999996</v>
      </c>
      <c r="K126" s="32">
        <f>+J126/H126</f>
        <v>0.62115693730843147</v>
      </c>
      <c r="L126" s="21"/>
      <c r="M126" s="2"/>
      <c r="N126" s="2"/>
      <c r="O126" s="10"/>
    </row>
    <row r="127" spans="2:15" x14ac:dyDescent="0.25">
      <c r="B127" s="7"/>
      <c r="C127" s="2"/>
      <c r="D127" s="2"/>
      <c r="E127" s="21"/>
      <c r="F127" s="30" t="s">
        <v>14</v>
      </c>
      <c r="G127" s="31"/>
      <c r="H127" s="34">
        <v>37.159500000000001</v>
      </c>
      <c r="I127" s="32">
        <f t="shared" ref="I127:I129" si="22">+H127/H$130</f>
        <v>0.377582510890623</v>
      </c>
      <c r="J127" s="34">
        <v>23.107269000000002</v>
      </c>
      <c r="K127" s="32">
        <f t="shared" ref="K127:K130" si="23">+J127/H127</f>
        <v>0.6218401485488233</v>
      </c>
      <c r="L127" s="21"/>
      <c r="M127" s="2"/>
      <c r="N127" s="2"/>
      <c r="O127" s="10"/>
    </row>
    <row r="128" spans="2:15" x14ac:dyDescent="0.25">
      <c r="B128" s="7"/>
      <c r="C128" s="2"/>
      <c r="D128" s="2"/>
      <c r="E128" s="21"/>
      <c r="F128" s="30" t="s">
        <v>25</v>
      </c>
      <c r="G128" s="31"/>
      <c r="H128" s="34">
        <v>13.560561</v>
      </c>
      <c r="I128" s="32">
        <f t="shared" si="22"/>
        <v>0.13779062343318552</v>
      </c>
      <c r="J128" s="34">
        <v>12.07971</v>
      </c>
      <c r="K128" s="32">
        <f t="shared" si="23"/>
        <v>0.89079721701779158</v>
      </c>
      <c r="L128" s="21"/>
      <c r="M128" s="2"/>
      <c r="N128" s="2"/>
      <c r="O128" s="10"/>
    </row>
    <row r="129" spans="2:15" x14ac:dyDescent="0.25">
      <c r="B129" s="7"/>
      <c r="C129" s="2"/>
      <c r="D129" s="2"/>
      <c r="E129" s="21"/>
      <c r="F129" s="30" t="s">
        <v>15</v>
      </c>
      <c r="G129" s="31"/>
      <c r="H129" s="34">
        <v>7.7421030000000002</v>
      </c>
      <c r="I129" s="32">
        <f t="shared" si="22"/>
        <v>7.8668515192987662E-2</v>
      </c>
      <c r="J129" s="34">
        <v>3.9934099999999999</v>
      </c>
      <c r="K129" s="32">
        <f t="shared" si="23"/>
        <v>0.51580429761784363</v>
      </c>
      <c r="L129" s="21"/>
      <c r="M129" s="2"/>
      <c r="N129" s="2"/>
      <c r="O129" s="10"/>
    </row>
    <row r="130" spans="2:15" x14ac:dyDescent="0.25">
      <c r="B130" s="7"/>
      <c r="C130" s="2"/>
      <c r="D130" s="2"/>
      <c r="E130" s="21"/>
      <c r="F130" s="40" t="s">
        <v>0</v>
      </c>
      <c r="G130" s="41"/>
      <c r="H130" s="42">
        <f>SUM(H126:H129)</f>
        <v>98.414250999999993</v>
      </c>
      <c r="I130" s="43">
        <f>SUM(I126:I129)</f>
        <v>1</v>
      </c>
      <c r="J130" s="42">
        <f>SUM(J126:J129)</f>
        <v>63.996904999999991</v>
      </c>
      <c r="K130" s="43">
        <f t="shared" si="23"/>
        <v>0.65028087243177812</v>
      </c>
      <c r="L130" s="21"/>
      <c r="M130" s="2"/>
      <c r="N130" s="2"/>
      <c r="O130" s="10"/>
    </row>
    <row r="131" spans="2:15" x14ac:dyDescent="0.25">
      <c r="B131" s="7"/>
      <c r="C131" s="2"/>
      <c r="E131" s="21"/>
      <c r="F131" s="113" t="s">
        <v>113</v>
      </c>
      <c r="G131" s="113"/>
      <c r="H131" s="113"/>
      <c r="I131" s="113"/>
      <c r="J131" s="113"/>
      <c r="K131" s="113"/>
      <c r="L131" s="21"/>
      <c r="N131" s="2"/>
      <c r="O131" s="10"/>
    </row>
    <row r="132" spans="2:15" x14ac:dyDescent="0.25">
      <c r="B132" s="7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"/>
      <c r="N132" s="2"/>
      <c r="O132" s="10"/>
    </row>
    <row r="133" spans="2:15" ht="15" customHeight="1" x14ac:dyDescent="0.25">
      <c r="B133" s="7"/>
      <c r="C133" s="132" t="str">
        <f>+CONCATENATE("El sector ", F139," cuenta con el mayor presupuesto del GR en esta región equivalente a ",  FIXED(I139*100,1),"% del presupuesto total, con un avance de ", FIXED(K139*100,1),"%.  El sector de ",   F140," es el segundo sector con mayor presupuesto equivalente al ", FIXED(I140*100,1),"% del total y con un avance del ",FIXED(K140*100,1),"%, en tanto el sector ",  F141, " tiene una ejecución del ", FIXED(K141*100,1),"%.")</f>
        <v>El sector TRANSPORTE cuenta con el mayor presupuesto del GR en esta región equivalente a 31.9% del presupuesto total, con un avance de 68.3%.  El sector de EDUCACION es el segundo sector con mayor presupuesto equivalente al 29.0% del total y con un avance del 63.6%, en tanto el sector ORDEN PUBLICO Y SEGURIDAD tiene una ejecución del 89.1%.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0"/>
    </row>
    <row r="134" spans="2:15" x14ac:dyDescent="0.25">
      <c r="B134" s="7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0"/>
    </row>
    <row r="135" spans="2:15" x14ac:dyDescent="0.25">
      <c r="B135" s="7"/>
      <c r="C135" s="2"/>
      <c r="D135" s="21"/>
      <c r="E135" s="21"/>
      <c r="F135" s="21"/>
      <c r="G135" s="21"/>
      <c r="H135" s="35"/>
      <c r="I135" s="2"/>
      <c r="J135" s="2"/>
      <c r="K135" s="2"/>
      <c r="L135" s="2"/>
      <c r="M135" s="2"/>
      <c r="N135" s="2"/>
      <c r="O135" s="10"/>
    </row>
    <row r="136" spans="2:15" x14ac:dyDescent="0.25">
      <c r="B136" s="7"/>
      <c r="C136" s="2"/>
      <c r="D136" s="21"/>
      <c r="E136" s="116" t="s">
        <v>23</v>
      </c>
      <c r="F136" s="116"/>
      <c r="G136" s="116"/>
      <c r="H136" s="116"/>
      <c r="I136" s="116"/>
      <c r="J136" s="116"/>
      <c r="K136" s="116"/>
      <c r="L136" s="116"/>
      <c r="M136" s="2"/>
      <c r="N136" s="2"/>
      <c r="O136" s="10"/>
    </row>
    <row r="137" spans="2:15" x14ac:dyDescent="0.25">
      <c r="B137" s="7"/>
      <c r="C137" s="2"/>
      <c r="D137" s="21"/>
      <c r="E137" s="21"/>
      <c r="F137" s="117" t="s">
        <v>1</v>
      </c>
      <c r="G137" s="117"/>
      <c r="H137" s="117"/>
      <c r="I137" s="117"/>
      <c r="J137" s="117"/>
      <c r="K137" s="117"/>
      <c r="L137" s="21"/>
      <c r="M137" s="2"/>
      <c r="N137" s="2"/>
      <c r="O137" s="10"/>
    </row>
    <row r="138" spans="2:15" x14ac:dyDescent="0.25">
      <c r="B138" s="7"/>
      <c r="C138" s="2"/>
      <c r="D138" s="21"/>
      <c r="E138" s="2"/>
      <c r="F138" s="120" t="s">
        <v>22</v>
      </c>
      <c r="G138" s="120"/>
      <c r="H138" s="50" t="s">
        <v>20</v>
      </c>
      <c r="I138" s="50" t="s">
        <v>3</v>
      </c>
      <c r="J138" s="50" t="s">
        <v>21</v>
      </c>
      <c r="K138" s="50" t="s">
        <v>18</v>
      </c>
      <c r="L138" s="21"/>
      <c r="M138" s="2"/>
      <c r="N138" s="2"/>
      <c r="O138" s="10"/>
    </row>
    <row r="139" spans="2:15" x14ac:dyDescent="0.25">
      <c r="B139" s="7"/>
      <c r="C139" s="2"/>
      <c r="D139" s="21"/>
      <c r="E139" s="2"/>
      <c r="F139" s="30" t="s">
        <v>73</v>
      </c>
      <c r="G139" s="29"/>
      <c r="H139" s="34">
        <v>31.428899000000001</v>
      </c>
      <c r="I139" s="32">
        <f>+H139/H$147</f>
        <v>0.31935312905038521</v>
      </c>
      <c r="J139" s="34">
        <v>21.459534999999999</v>
      </c>
      <c r="K139" s="32">
        <f>+J139/H139</f>
        <v>0.68279626976433372</v>
      </c>
      <c r="L139" s="21"/>
      <c r="M139" s="2"/>
      <c r="N139" s="2"/>
      <c r="O139" s="10"/>
    </row>
    <row r="140" spans="2:15" x14ac:dyDescent="0.25">
      <c r="B140" s="7"/>
      <c r="C140" s="2"/>
      <c r="D140" s="21"/>
      <c r="E140" s="2"/>
      <c r="F140" s="30" t="s">
        <v>75</v>
      </c>
      <c r="G140" s="29"/>
      <c r="H140" s="34">
        <v>28.553605000000001</v>
      </c>
      <c r="I140" s="32">
        <f t="shared" ref="I140:I146" si="24">+H140/H$147</f>
        <v>0.29013689287743499</v>
      </c>
      <c r="J140" s="34">
        <v>18.154754000000001</v>
      </c>
      <c r="K140" s="32">
        <f t="shared" ref="K140:K147" si="25">+J140/H140</f>
        <v>0.63581302606098244</v>
      </c>
      <c r="L140" s="21"/>
      <c r="M140" s="2"/>
      <c r="N140" s="2"/>
      <c r="O140" s="10"/>
    </row>
    <row r="141" spans="2:15" x14ac:dyDescent="0.25">
      <c r="B141" s="7"/>
      <c r="C141" s="2"/>
      <c r="D141" s="21"/>
      <c r="E141" s="2"/>
      <c r="F141" s="30" t="s">
        <v>77</v>
      </c>
      <c r="G141" s="29"/>
      <c r="H141" s="34">
        <v>13.560561</v>
      </c>
      <c r="I141" s="32">
        <f t="shared" si="24"/>
        <v>0.13779062343318549</v>
      </c>
      <c r="J141" s="34">
        <v>12.07971</v>
      </c>
      <c r="K141" s="32">
        <f t="shared" si="25"/>
        <v>0.89079721701779158</v>
      </c>
      <c r="L141" s="21"/>
      <c r="M141" s="2"/>
      <c r="N141" s="2"/>
      <c r="O141" s="10"/>
    </row>
    <row r="142" spans="2:15" x14ac:dyDescent="0.25">
      <c r="B142" s="7"/>
      <c r="C142" s="2"/>
      <c r="D142" s="21"/>
      <c r="E142" s="2"/>
      <c r="F142" s="30" t="s">
        <v>80</v>
      </c>
      <c r="G142" s="29"/>
      <c r="H142" s="34">
        <v>8.5445229999999999</v>
      </c>
      <c r="I142" s="32">
        <f t="shared" si="24"/>
        <v>8.6822009141745121E-2</v>
      </c>
      <c r="J142" s="34">
        <v>4.952515</v>
      </c>
      <c r="K142" s="32">
        <f t="shared" si="25"/>
        <v>0.57961281162213507</v>
      </c>
      <c r="L142" s="21"/>
      <c r="M142" s="2"/>
      <c r="N142" s="2"/>
      <c r="O142" s="10"/>
    </row>
    <row r="143" spans="2:15" x14ac:dyDescent="0.25">
      <c r="B143" s="7"/>
      <c r="C143" s="2"/>
      <c r="D143" s="21"/>
      <c r="E143" s="2"/>
      <c r="F143" s="30" t="s">
        <v>82</v>
      </c>
      <c r="G143" s="29"/>
      <c r="H143" s="34">
        <v>7.7421030000000002</v>
      </c>
      <c r="I143" s="32">
        <f t="shared" si="24"/>
        <v>7.8668515192987648E-2</v>
      </c>
      <c r="J143" s="34">
        <v>3.9934099999999999</v>
      </c>
      <c r="K143" s="32">
        <f>+J143/H143</f>
        <v>0.51580429761784363</v>
      </c>
      <c r="L143" s="21"/>
      <c r="M143" s="2"/>
      <c r="N143" s="2"/>
      <c r="O143" s="10"/>
    </row>
    <row r="144" spans="2:15" x14ac:dyDescent="0.25">
      <c r="B144" s="7"/>
      <c r="C144" s="2"/>
      <c r="D144" s="21"/>
      <c r="E144" s="2"/>
      <c r="F144" s="30" t="s">
        <v>118</v>
      </c>
      <c r="G144" s="29"/>
      <c r="H144" s="34">
        <v>4.8222889999999996</v>
      </c>
      <c r="I144" s="32">
        <f t="shared" si="24"/>
        <v>4.899990551165196E-2</v>
      </c>
      <c r="J144" s="34">
        <v>0.69672000000000001</v>
      </c>
      <c r="K144" s="32">
        <f t="shared" si="25"/>
        <v>0.14447910525478669</v>
      </c>
      <c r="L144" s="21"/>
      <c r="M144" s="2"/>
      <c r="N144" s="2"/>
      <c r="O144" s="10"/>
    </row>
    <row r="145" spans="2:15" x14ac:dyDescent="0.25">
      <c r="B145" s="7"/>
      <c r="C145" s="2"/>
      <c r="D145" s="21"/>
      <c r="E145" s="2"/>
      <c r="F145" s="30" t="s">
        <v>86</v>
      </c>
      <c r="G145" s="29"/>
      <c r="H145" s="34">
        <v>1.532978</v>
      </c>
      <c r="I145" s="32">
        <f t="shared" si="24"/>
        <v>1.5576788772187067E-2</v>
      </c>
      <c r="J145" s="34">
        <v>1.2098960000000001</v>
      </c>
      <c r="K145" s="32">
        <f t="shared" si="25"/>
        <v>0.78924550776332092</v>
      </c>
      <c r="L145" s="21"/>
      <c r="M145" s="2"/>
      <c r="N145" s="2"/>
      <c r="O145" s="10"/>
    </row>
    <row r="146" spans="2:15" x14ac:dyDescent="0.25">
      <c r="B146" s="7"/>
      <c r="C146" s="2"/>
      <c r="D146" s="21"/>
      <c r="E146" s="2"/>
      <c r="F146" s="30" t="s">
        <v>62</v>
      </c>
      <c r="G146" s="29"/>
      <c r="H146" s="34">
        <v>2.2292930000000002</v>
      </c>
      <c r="I146" s="32">
        <f t="shared" si="24"/>
        <v>2.265213602042249E-2</v>
      </c>
      <c r="J146" s="34">
        <v>1.4503649999999999</v>
      </c>
      <c r="K146" s="32">
        <f t="shared" si="25"/>
        <v>0.65059415698160794</v>
      </c>
      <c r="L146" s="21"/>
      <c r="M146" s="2"/>
      <c r="N146" s="2"/>
      <c r="O146" s="10"/>
    </row>
    <row r="147" spans="2:15" x14ac:dyDescent="0.25">
      <c r="B147" s="7"/>
      <c r="C147" s="2"/>
      <c r="D147" s="21"/>
      <c r="E147" s="2"/>
      <c r="F147" s="40" t="s">
        <v>0</v>
      </c>
      <c r="G147" s="47"/>
      <c r="H147" s="42">
        <f>SUM(H139:H146)</f>
        <v>98.414251000000007</v>
      </c>
      <c r="I147" s="43">
        <f>SUM(I139:I146)</f>
        <v>1</v>
      </c>
      <c r="J147" s="42">
        <f>SUM(J139:J146)</f>
        <v>63.996904999999991</v>
      </c>
      <c r="K147" s="43">
        <f t="shared" si="25"/>
        <v>0.65028087243177801</v>
      </c>
      <c r="L147" s="21"/>
      <c r="M147" s="2"/>
      <c r="N147" s="2"/>
      <c r="O147" s="10"/>
    </row>
    <row r="148" spans="2:15" x14ac:dyDescent="0.25">
      <c r="B148" s="7"/>
      <c r="C148" s="2"/>
      <c r="E148" s="21"/>
      <c r="F148" s="113" t="s">
        <v>110</v>
      </c>
      <c r="G148" s="113"/>
      <c r="H148" s="113"/>
      <c r="I148" s="113"/>
      <c r="J148" s="113"/>
      <c r="K148" s="113"/>
      <c r="L148" s="21"/>
      <c r="N148" s="2"/>
      <c r="O148" s="10"/>
    </row>
    <row r="149" spans="2:15" x14ac:dyDescent="0.25">
      <c r="B149" s="7"/>
      <c r="C149" s="2"/>
      <c r="D149" s="21"/>
      <c r="E149" s="21"/>
      <c r="F149" s="36"/>
      <c r="G149" s="36"/>
      <c r="H149" s="21"/>
      <c r="I149" s="21"/>
      <c r="J149" s="21"/>
      <c r="K149" s="21"/>
      <c r="L149" s="21"/>
      <c r="M149" s="2"/>
      <c r="N149" s="2"/>
      <c r="O149" s="10"/>
    </row>
    <row r="150" spans="2:15" ht="15" customHeight="1" x14ac:dyDescent="0.25">
      <c r="B150" s="7"/>
      <c r="C150" s="132" t="str">
        <f>+CONCATENATE("Al 19 de diciembre figuran ",J156," proyectos que no cuentan con ningún avance en ejecución del gasto, mientras que ",J157," (",FIXED(K157*100,1),"% de proyectos) no superan el 50,0% de ejecución, ",J158," proyectos (",FIXED(K158*100,1),"%) tienen un nivel de ejecución mayor al 50,0% pero no culminan y solo ",J159," proyectos por S/ ",FIXED(I159,1)," millones se han ejecutado al 100,0%.")</f>
        <v>Al 19 de diciembre figuran 20 proyectos que no cuentan con ningún avance en ejecución del gasto, mientras que 7 (9.9% de proyectos) no superan el 50,0% de ejecución, 31 proyectos (43.7%) tienen un nivel de ejecución mayor al 50,0% pero no culminan y solo 13 proyectos por S/ 3.3 millones se han ejecutado al 100,0%.</v>
      </c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0"/>
    </row>
    <row r="151" spans="2:15" x14ac:dyDescent="0.25">
      <c r="B151" s="7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0"/>
    </row>
    <row r="152" spans="2:15" x14ac:dyDescent="0.25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0"/>
    </row>
    <row r="153" spans="2:15" x14ac:dyDescent="0.25">
      <c r="B153" s="7"/>
      <c r="C153" s="2"/>
      <c r="D153" s="2"/>
      <c r="E153" s="116" t="s">
        <v>35</v>
      </c>
      <c r="F153" s="116"/>
      <c r="G153" s="116"/>
      <c r="H153" s="116"/>
      <c r="I153" s="116"/>
      <c r="J153" s="116"/>
      <c r="K153" s="116"/>
      <c r="L153" s="116"/>
      <c r="M153" s="2"/>
      <c r="N153" s="2"/>
      <c r="O153" s="10"/>
    </row>
    <row r="154" spans="2:15" x14ac:dyDescent="0.25">
      <c r="B154" s="7"/>
      <c r="C154" s="2"/>
      <c r="D154" s="2"/>
      <c r="E154" s="21"/>
      <c r="F154" s="117" t="s">
        <v>36</v>
      </c>
      <c r="G154" s="117"/>
      <c r="H154" s="117"/>
      <c r="I154" s="117"/>
      <c r="J154" s="117"/>
      <c r="K154" s="117"/>
      <c r="L154" s="21"/>
      <c r="M154" s="2"/>
      <c r="N154" s="2"/>
      <c r="O154" s="10"/>
    </row>
    <row r="155" spans="2:15" x14ac:dyDescent="0.25">
      <c r="B155" s="7"/>
      <c r="C155" s="2"/>
      <c r="D155" s="2"/>
      <c r="E155" s="2"/>
      <c r="F155" s="49" t="s">
        <v>27</v>
      </c>
      <c r="G155" s="50" t="s">
        <v>18</v>
      </c>
      <c r="H155" s="50" t="s">
        <v>20</v>
      </c>
      <c r="I155" s="50" t="s">
        <v>7</v>
      </c>
      <c r="J155" s="50" t="s">
        <v>26</v>
      </c>
      <c r="K155" s="50" t="s">
        <v>3</v>
      </c>
      <c r="L155" s="2"/>
      <c r="M155" s="2"/>
      <c r="N155" s="2"/>
      <c r="O155" s="10"/>
    </row>
    <row r="156" spans="2:15" x14ac:dyDescent="0.25">
      <c r="B156" s="7"/>
      <c r="C156" s="2"/>
      <c r="D156" s="2"/>
      <c r="E156" s="2"/>
      <c r="F156" s="44" t="s">
        <v>28</v>
      </c>
      <c r="G156" s="32">
        <f>+I156/H156</f>
        <v>0</v>
      </c>
      <c r="H156" s="34">
        <v>3.314886</v>
      </c>
      <c r="I156" s="34">
        <v>0</v>
      </c>
      <c r="J156" s="44">
        <v>20</v>
      </c>
      <c r="K156" s="32">
        <f>+J156/J$160</f>
        <v>0.28169014084507044</v>
      </c>
      <c r="L156" s="2"/>
      <c r="M156" s="2"/>
      <c r="N156" s="2"/>
      <c r="O156" s="10"/>
    </row>
    <row r="157" spans="2:15" x14ac:dyDescent="0.25">
      <c r="B157" s="7"/>
      <c r="C157" s="2"/>
      <c r="D157" s="2"/>
      <c r="E157" s="2"/>
      <c r="F157" s="44" t="s">
        <v>29</v>
      </c>
      <c r="G157" s="32">
        <f t="shared" ref="G157:G160" si="26">+I157/H157</f>
        <v>0.27523398859042358</v>
      </c>
      <c r="H157" s="34">
        <v>21.414292000000003</v>
      </c>
      <c r="I157" s="34">
        <v>5.8939409999999999</v>
      </c>
      <c r="J157" s="44">
        <v>7</v>
      </c>
      <c r="K157" s="32">
        <f t="shared" ref="K157:K159" si="27">+J157/J$160</f>
        <v>9.8591549295774641E-2</v>
      </c>
      <c r="L157" s="2"/>
      <c r="M157" s="2"/>
      <c r="N157" s="2"/>
      <c r="O157" s="10"/>
    </row>
    <row r="158" spans="2:15" x14ac:dyDescent="0.25">
      <c r="B158" s="7"/>
      <c r="C158" s="2"/>
      <c r="D158" s="2"/>
      <c r="E158" s="2"/>
      <c r="F158" s="44" t="s">
        <v>30</v>
      </c>
      <c r="G158" s="32">
        <f t="shared" si="26"/>
        <v>0.77870896641337273</v>
      </c>
      <c r="H158" s="34">
        <v>70.414543000000009</v>
      </c>
      <c r="I158" s="34">
        <v>54.832435999999994</v>
      </c>
      <c r="J158" s="44">
        <v>31</v>
      </c>
      <c r="K158" s="32">
        <f t="shared" si="27"/>
        <v>0.43661971830985913</v>
      </c>
      <c r="L158" s="2"/>
      <c r="M158" s="2"/>
      <c r="N158" s="2"/>
      <c r="O158" s="10"/>
    </row>
    <row r="159" spans="2:15" x14ac:dyDescent="0.25">
      <c r="B159" s="7"/>
      <c r="C159" s="2"/>
      <c r="D159" s="2"/>
      <c r="E159" s="2"/>
      <c r="F159" s="44" t="s">
        <v>31</v>
      </c>
      <c r="G159" s="32">
        <f t="shared" si="26"/>
        <v>1</v>
      </c>
      <c r="H159" s="34">
        <v>3.2705300000000004</v>
      </c>
      <c r="I159" s="34">
        <v>3.2705300000000004</v>
      </c>
      <c r="J159" s="44">
        <v>13</v>
      </c>
      <c r="K159" s="32">
        <f t="shared" si="27"/>
        <v>0.18309859154929578</v>
      </c>
      <c r="L159" s="2"/>
      <c r="M159" s="2"/>
      <c r="N159" s="2"/>
      <c r="O159" s="10"/>
    </row>
    <row r="160" spans="2:15" x14ac:dyDescent="0.25">
      <c r="B160" s="7"/>
      <c r="C160" s="2"/>
      <c r="D160" s="2"/>
      <c r="E160" s="2"/>
      <c r="F160" s="45" t="s">
        <v>0</v>
      </c>
      <c r="G160" s="43">
        <f t="shared" si="26"/>
        <v>0.65028089275403811</v>
      </c>
      <c r="H160" s="42">
        <f t="shared" ref="H160:J160" si="28">SUM(H156:H159)</f>
        <v>98.414251000000007</v>
      </c>
      <c r="I160" s="42">
        <f t="shared" si="28"/>
        <v>63.996906999999993</v>
      </c>
      <c r="J160" s="45">
        <f t="shared" si="28"/>
        <v>71</v>
      </c>
      <c r="K160" s="43">
        <f>SUM(K156:K159)</f>
        <v>1</v>
      </c>
      <c r="L160" s="2"/>
      <c r="M160" s="2"/>
      <c r="N160" s="2"/>
      <c r="O160" s="10"/>
    </row>
    <row r="161" spans="2:15" x14ac:dyDescent="0.25">
      <c r="B161" s="7"/>
      <c r="C161" s="2"/>
      <c r="E161" s="21"/>
      <c r="F161" s="113" t="s">
        <v>107</v>
      </c>
      <c r="G161" s="113"/>
      <c r="H161" s="113"/>
      <c r="I161" s="113"/>
      <c r="J161" s="113"/>
      <c r="K161" s="113"/>
      <c r="L161" s="21"/>
      <c r="N161" s="2"/>
      <c r="O161" s="10"/>
    </row>
    <row r="162" spans="2:15" x14ac:dyDescent="0.25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0"/>
    </row>
    <row r="163" spans="2:15" x14ac:dyDescent="0.25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6" spans="2:15" x14ac:dyDescent="0.25"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</row>
    <row r="167" spans="2:15" x14ac:dyDescent="0.25">
      <c r="B167" s="7"/>
      <c r="C167" s="114" t="s">
        <v>33</v>
      </c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8"/>
    </row>
    <row r="168" spans="2:15" x14ac:dyDescent="0.25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</row>
    <row r="169" spans="2:15" ht="15" customHeight="1" x14ac:dyDescent="0.25">
      <c r="B169" s="7"/>
      <c r="C169" s="132" t="str">
        <f>+CONCATENATE("Los proyectos de los Gobierno Locales tienen una ejecución del ",FIXED(K179*100,1),"%, equivalente a S/ ",FIXED(J179,1)," millones de soles.")</f>
        <v>Los proyectos de los Gobierno Locales tienen una ejecución del 50.7%, equivalente a S/ 89.5 millones de soles.</v>
      </c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9"/>
    </row>
    <row r="170" spans="2:15" x14ac:dyDescent="0.25">
      <c r="B170" s="7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0"/>
    </row>
    <row r="171" spans="2:15" x14ac:dyDescent="0.25">
      <c r="B171" s="7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"/>
      <c r="N171" s="2"/>
      <c r="O171" s="10"/>
    </row>
    <row r="172" spans="2:15" x14ac:dyDescent="0.25">
      <c r="B172" s="7"/>
      <c r="C172" s="2"/>
      <c r="D172" s="2"/>
      <c r="E172" s="129" t="s">
        <v>38</v>
      </c>
      <c r="F172" s="129"/>
      <c r="G172" s="129"/>
      <c r="H172" s="129"/>
      <c r="I172" s="129"/>
      <c r="J172" s="129"/>
      <c r="K172" s="129"/>
      <c r="L172" s="129"/>
      <c r="M172" s="2"/>
      <c r="N172" s="2"/>
      <c r="O172" s="10"/>
    </row>
    <row r="173" spans="2:15" x14ac:dyDescent="0.25">
      <c r="B173" s="7"/>
      <c r="C173" s="2"/>
      <c r="D173" s="2"/>
      <c r="E173" s="21"/>
      <c r="F173" s="117" t="s">
        <v>1</v>
      </c>
      <c r="G173" s="117"/>
      <c r="H173" s="117"/>
      <c r="I173" s="117"/>
      <c r="J173" s="117"/>
      <c r="K173" s="117"/>
      <c r="L173" s="21"/>
      <c r="M173" s="2"/>
      <c r="N173" s="2"/>
      <c r="O173" s="10"/>
    </row>
    <row r="174" spans="2:15" x14ac:dyDescent="0.25">
      <c r="B174" s="7"/>
      <c r="C174" s="2"/>
      <c r="D174" s="2"/>
      <c r="E174" s="21"/>
      <c r="F174" s="120" t="s">
        <v>34</v>
      </c>
      <c r="G174" s="120"/>
      <c r="H174" s="50" t="s">
        <v>6</v>
      </c>
      <c r="I174" s="50" t="s">
        <v>16</v>
      </c>
      <c r="J174" s="50" t="s">
        <v>17</v>
      </c>
      <c r="K174" s="50" t="s">
        <v>18</v>
      </c>
      <c r="L174" s="21"/>
      <c r="M174" s="2"/>
      <c r="N174" s="2"/>
      <c r="O174" s="10"/>
    </row>
    <row r="175" spans="2:15" x14ac:dyDescent="0.25">
      <c r="B175" s="7"/>
      <c r="C175" s="2"/>
      <c r="D175" s="2"/>
      <c r="E175" s="21"/>
      <c r="F175" s="30" t="s">
        <v>13</v>
      </c>
      <c r="G175" s="31"/>
      <c r="H175" s="33">
        <v>87.050401999999991</v>
      </c>
      <c r="I175" s="32">
        <f>+H175/H$179</f>
        <v>0.49345222810989992</v>
      </c>
      <c r="J175" s="34">
        <v>44.883316000000001</v>
      </c>
      <c r="K175" s="32">
        <f>+J175/H175</f>
        <v>0.51560147878467011</v>
      </c>
      <c r="L175" s="21"/>
      <c r="M175" s="2"/>
      <c r="N175" s="2"/>
      <c r="O175" s="10"/>
    </row>
    <row r="176" spans="2:15" x14ac:dyDescent="0.25">
      <c r="B176" s="7"/>
      <c r="C176" s="2"/>
      <c r="D176" s="2"/>
      <c r="E176" s="21"/>
      <c r="F176" s="30" t="s">
        <v>14</v>
      </c>
      <c r="G176" s="31"/>
      <c r="H176" s="34">
        <v>60.366620999999995</v>
      </c>
      <c r="I176" s="32">
        <f t="shared" ref="I176:I178" si="29">+H176/H$179</f>
        <v>0.3421930623125195</v>
      </c>
      <c r="J176" s="34">
        <v>24.334387</v>
      </c>
      <c r="K176" s="32">
        <f t="shared" ref="K176:K179" si="30">+J176/H176</f>
        <v>0.40310997363924017</v>
      </c>
      <c r="L176" s="21"/>
      <c r="M176" s="2"/>
      <c r="N176" s="2"/>
      <c r="O176" s="10"/>
    </row>
    <row r="177" spans="2:15" x14ac:dyDescent="0.25">
      <c r="B177" s="7"/>
      <c r="C177" s="2"/>
      <c r="D177" s="2"/>
      <c r="E177" s="21"/>
      <c r="F177" s="30" t="s">
        <v>25</v>
      </c>
      <c r="G177" s="31"/>
      <c r="H177" s="34">
        <v>19.143599999999999</v>
      </c>
      <c r="I177" s="32">
        <f t="shared" si="29"/>
        <v>0.10851704135777201</v>
      </c>
      <c r="J177" s="34">
        <v>13.093844000000001</v>
      </c>
      <c r="K177" s="32">
        <f t="shared" si="30"/>
        <v>0.68398023360287519</v>
      </c>
      <c r="L177" s="21"/>
      <c r="M177" s="2"/>
      <c r="N177" s="2"/>
      <c r="O177" s="10"/>
    </row>
    <row r="178" spans="2:15" x14ac:dyDescent="0.25">
      <c r="B178" s="7"/>
      <c r="C178" s="2"/>
      <c r="D178" s="2"/>
      <c r="E178" s="21"/>
      <c r="F178" s="30" t="s">
        <v>15</v>
      </c>
      <c r="G178" s="31"/>
      <c r="H178" s="34">
        <v>9.8503790000000002</v>
      </c>
      <c r="I178" s="32">
        <f t="shared" si="29"/>
        <v>5.5837668219808657E-2</v>
      </c>
      <c r="J178" s="34">
        <v>7.2112670000000003</v>
      </c>
      <c r="K178" s="32">
        <f t="shared" si="30"/>
        <v>0.73208015650971403</v>
      </c>
      <c r="L178" s="21"/>
      <c r="M178" s="2"/>
      <c r="N178" s="2"/>
      <c r="O178" s="10"/>
    </row>
    <row r="179" spans="2:15" x14ac:dyDescent="0.25">
      <c r="B179" s="7"/>
      <c r="C179" s="2"/>
      <c r="D179" s="2"/>
      <c r="E179" s="21"/>
      <c r="F179" s="40" t="s">
        <v>0</v>
      </c>
      <c r="G179" s="41"/>
      <c r="H179" s="42">
        <f>SUM(H175:H178)</f>
        <v>176.41100199999997</v>
      </c>
      <c r="I179" s="43">
        <f>SUM(I175:I178)</f>
        <v>1.0000000000000002</v>
      </c>
      <c r="J179" s="42">
        <f>SUM(J175:J178)</f>
        <v>89.522814000000011</v>
      </c>
      <c r="K179" s="43">
        <f t="shared" si="30"/>
        <v>0.50746729503866217</v>
      </c>
      <c r="L179" s="21"/>
      <c r="M179" s="2"/>
      <c r="N179" s="2"/>
      <c r="O179" s="10"/>
    </row>
    <row r="180" spans="2:15" x14ac:dyDescent="0.25">
      <c r="B180" s="7"/>
      <c r="C180" s="2"/>
      <c r="E180" s="21"/>
      <c r="F180" s="113" t="s">
        <v>114</v>
      </c>
      <c r="G180" s="113"/>
      <c r="H180" s="113"/>
      <c r="I180" s="113"/>
      <c r="J180" s="113"/>
      <c r="K180" s="113"/>
      <c r="L180" s="21"/>
      <c r="N180" s="2"/>
      <c r="O180" s="10"/>
    </row>
    <row r="181" spans="2:15" x14ac:dyDescent="0.25">
      <c r="B181" s="7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"/>
      <c r="N181" s="2"/>
      <c r="O181" s="10"/>
    </row>
    <row r="182" spans="2:15" ht="15" customHeight="1" x14ac:dyDescent="0.25">
      <c r="B182" s="7"/>
      <c r="C182" s="132" t="str">
        <f>+CONCATENATE("El sector ", F188," cuenta con el mayor presupuesto de los GL en consjunto en esta región equivalente a ",  FIXED(I188*100,1),"% del presupuesto total, con un avance de ", FIXED(K188*100,1),"%.  El sector de ",   F189," es el segundo sector con mayor presupuesto equivalente al ", FIXED(I189*100,1),"% del total y con un avance del ",FIXED(K189*100,1),"%, en tanto el sector ",  F190, " tiene una ejecución del ", FIXED(K190*100,1),"%.")</f>
        <v>El sector TRANSPORTE cuenta con el mayor presupuesto de los GL en consjunto en esta región equivalente a 31.3% del presupuesto total, con un avance de 58.0%.  El sector de SANEAMIENTO es el segundo sector con mayor presupuesto equivalente al 22.1% del total y con un avance del 44.6%, en tanto el sector ORDEN PUBLICO Y SEGURIDAD tiene una ejecución del 68.4%.</v>
      </c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0"/>
    </row>
    <row r="183" spans="2:15" x14ac:dyDescent="0.25">
      <c r="B183" s="7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0"/>
    </row>
    <row r="184" spans="2:15" x14ac:dyDescent="0.25">
      <c r="B184" s="7"/>
      <c r="C184" s="2"/>
      <c r="D184" s="21"/>
      <c r="E184" s="21"/>
      <c r="F184" s="21"/>
      <c r="G184" s="21"/>
      <c r="H184" s="35"/>
      <c r="I184" s="2"/>
      <c r="J184" s="2"/>
      <c r="K184" s="2"/>
      <c r="L184" s="2"/>
      <c r="M184" s="2"/>
      <c r="N184" s="2"/>
      <c r="O184" s="10"/>
    </row>
    <row r="185" spans="2:15" x14ac:dyDescent="0.25">
      <c r="B185" s="7"/>
      <c r="C185" s="2"/>
      <c r="D185" s="21"/>
      <c r="E185" s="116" t="s">
        <v>23</v>
      </c>
      <c r="F185" s="116"/>
      <c r="G185" s="116"/>
      <c r="H185" s="116"/>
      <c r="I185" s="116"/>
      <c r="J185" s="116"/>
      <c r="K185" s="116"/>
      <c r="L185" s="116"/>
      <c r="M185" s="2"/>
      <c r="N185" s="2"/>
      <c r="O185" s="10"/>
    </row>
    <row r="186" spans="2:15" x14ac:dyDescent="0.25">
      <c r="B186" s="7"/>
      <c r="C186" s="2"/>
      <c r="D186" s="21"/>
      <c r="E186" s="21"/>
      <c r="F186" s="117" t="s">
        <v>1</v>
      </c>
      <c r="G186" s="117"/>
      <c r="H186" s="117"/>
      <c r="I186" s="117"/>
      <c r="J186" s="117"/>
      <c r="K186" s="117"/>
      <c r="L186" s="21"/>
      <c r="M186" s="2"/>
      <c r="N186" s="2"/>
      <c r="O186" s="10"/>
    </row>
    <row r="187" spans="2:15" x14ac:dyDescent="0.25">
      <c r="B187" s="7"/>
      <c r="C187" s="2"/>
      <c r="D187" s="21"/>
      <c r="E187" s="2"/>
      <c r="F187" s="120" t="s">
        <v>22</v>
      </c>
      <c r="G187" s="120"/>
      <c r="H187" s="50" t="s">
        <v>20</v>
      </c>
      <c r="I187" s="50" t="s">
        <v>3</v>
      </c>
      <c r="J187" s="50" t="s">
        <v>21</v>
      </c>
      <c r="K187" s="50" t="s">
        <v>18</v>
      </c>
      <c r="L187" s="21"/>
      <c r="M187" s="2"/>
      <c r="N187" s="2"/>
      <c r="O187" s="10"/>
    </row>
    <row r="188" spans="2:15" x14ac:dyDescent="0.25">
      <c r="B188" s="7"/>
      <c r="C188" s="2"/>
      <c r="D188" s="21"/>
      <c r="E188" s="2"/>
      <c r="F188" s="30" t="s">
        <v>73</v>
      </c>
      <c r="G188" s="29"/>
      <c r="H188" s="34">
        <v>55.274889999999999</v>
      </c>
      <c r="I188" s="32">
        <f>+H188/H$196</f>
        <v>0.31333017427110355</v>
      </c>
      <c r="J188" s="34">
        <v>32.085133999999996</v>
      </c>
      <c r="K188" s="32">
        <f>+J188/H188</f>
        <v>0.58046490911153326</v>
      </c>
      <c r="L188" s="21"/>
      <c r="M188" s="2"/>
      <c r="N188" s="2"/>
      <c r="O188" s="10"/>
    </row>
    <row r="189" spans="2:15" x14ac:dyDescent="0.25">
      <c r="B189" s="7"/>
      <c r="C189" s="2"/>
      <c r="D189" s="21"/>
      <c r="E189" s="2"/>
      <c r="F189" s="30" t="s">
        <v>81</v>
      </c>
      <c r="G189" s="29"/>
      <c r="H189" s="34">
        <v>38.983519999999999</v>
      </c>
      <c r="I189" s="32">
        <f t="shared" ref="I189:I195" si="31">+H189/H$196</f>
        <v>0.22098122882381224</v>
      </c>
      <c r="J189" s="34">
        <v>17.402956</v>
      </c>
      <c r="K189" s="32">
        <f t="shared" ref="K189:K191" si="32">+J189/H189</f>
        <v>0.4464182813660747</v>
      </c>
      <c r="L189" s="21"/>
      <c r="M189" s="2"/>
      <c r="N189" s="2"/>
      <c r="O189" s="10"/>
    </row>
    <row r="190" spans="2:15" x14ac:dyDescent="0.25">
      <c r="B190" s="7"/>
      <c r="C190" s="2"/>
      <c r="D190" s="21"/>
      <c r="E190" s="2"/>
      <c r="F190" s="30" t="s">
        <v>77</v>
      </c>
      <c r="G190" s="29"/>
      <c r="H190" s="34">
        <v>19.143599999999999</v>
      </c>
      <c r="I190" s="32">
        <f t="shared" si="31"/>
        <v>0.108517041357772</v>
      </c>
      <c r="J190" s="34">
        <v>13.093844000000001</v>
      </c>
      <c r="K190" s="32">
        <f t="shared" si="32"/>
        <v>0.68398023360287519</v>
      </c>
      <c r="L190" s="21"/>
      <c r="M190" s="2"/>
      <c r="N190" s="2"/>
      <c r="O190" s="10"/>
    </row>
    <row r="191" spans="2:15" x14ac:dyDescent="0.25">
      <c r="B191" s="7"/>
      <c r="C191" s="2"/>
      <c r="D191" s="21"/>
      <c r="E191" s="2"/>
      <c r="F191" s="30" t="s">
        <v>75</v>
      </c>
      <c r="G191" s="29"/>
      <c r="H191" s="34">
        <v>14.851608000000001</v>
      </c>
      <c r="I191" s="32">
        <f t="shared" si="31"/>
        <v>8.4187538371331291E-2</v>
      </c>
      <c r="J191" s="34">
        <v>3.9201609999999998</v>
      </c>
      <c r="K191" s="32">
        <f t="shared" si="32"/>
        <v>0.26395532389489407</v>
      </c>
      <c r="L191" s="21"/>
      <c r="M191" s="2"/>
      <c r="N191" s="2"/>
      <c r="O191" s="10"/>
    </row>
    <row r="192" spans="2:15" x14ac:dyDescent="0.25">
      <c r="B192" s="7"/>
      <c r="C192" s="2"/>
      <c r="D192" s="21"/>
      <c r="E192" s="2"/>
      <c r="F192" s="30" t="s">
        <v>82</v>
      </c>
      <c r="G192" s="29"/>
      <c r="H192" s="34">
        <v>9.8503790000000002</v>
      </c>
      <c r="I192" s="32">
        <f t="shared" si="31"/>
        <v>5.583766821980865E-2</v>
      </c>
      <c r="J192" s="34">
        <v>7.2112670000000003</v>
      </c>
      <c r="K192" s="32">
        <f>+J192/H192</f>
        <v>0.73208015650971403</v>
      </c>
      <c r="L192" s="21"/>
      <c r="M192" s="2"/>
      <c r="N192" s="2"/>
      <c r="O192" s="10"/>
    </row>
    <row r="193" spans="2:15" x14ac:dyDescent="0.25">
      <c r="B193" s="7"/>
      <c r="C193" s="2"/>
      <c r="D193" s="21"/>
      <c r="E193" s="2"/>
      <c r="F193" s="30" t="s">
        <v>83</v>
      </c>
      <c r="G193" s="29"/>
      <c r="H193" s="34">
        <v>9.0090909999999997</v>
      </c>
      <c r="I193" s="32">
        <f t="shared" si="31"/>
        <v>5.1068759305612922E-2</v>
      </c>
      <c r="J193" s="34">
        <v>3.8992070000000001</v>
      </c>
      <c r="K193" s="32">
        <f t="shared" ref="K193:K196" si="33">+J193/H193</f>
        <v>0.43280803801404605</v>
      </c>
      <c r="L193" s="21"/>
      <c r="M193" s="2"/>
      <c r="N193" s="2"/>
      <c r="O193" s="10"/>
    </row>
    <row r="194" spans="2:15" x14ac:dyDescent="0.25">
      <c r="B194" s="7"/>
      <c r="C194" s="2"/>
      <c r="D194" s="21"/>
      <c r="E194" s="2"/>
      <c r="F194" s="30" t="s">
        <v>85</v>
      </c>
      <c r="G194" s="29"/>
      <c r="H194" s="34">
        <v>6.8096769999999998</v>
      </c>
      <c r="I194" s="32">
        <f t="shared" si="31"/>
        <v>3.8601203568924797E-2</v>
      </c>
      <c r="J194" s="34">
        <v>4.0972920000000004</v>
      </c>
      <c r="K194" s="32">
        <f t="shared" si="33"/>
        <v>0.60168668792954505</v>
      </c>
      <c r="L194" s="21"/>
      <c r="M194" s="2"/>
      <c r="N194" s="2"/>
      <c r="O194" s="10"/>
    </row>
    <row r="195" spans="2:15" x14ac:dyDescent="0.25">
      <c r="B195" s="7"/>
      <c r="C195" s="2"/>
      <c r="D195" s="21"/>
      <c r="E195" s="2"/>
      <c r="F195" s="30" t="s">
        <v>62</v>
      </c>
      <c r="G195" s="29"/>
      <c r="H195" s="34">
        <v>22.488236999999998</v>
      </c>
      <c r="I195" s="32">
        <f t="shared" si="31"/>
        <v>0.1274763860816345</v>
      </c>
      <c r="J195" s="34">
        <v>7.8129530000000003</v>
      </c>
      <c r="K195" s="32">
        <f t="shared" si="33"/>
        <v>0.34742398881690906</v>
      </c>
      <c r="L195" s="21"/>
      <c r="M195" s="2"/>
      <c r="N195" s="2"/>
      <c r="O195" s="10"/>
    </row>
    <row r="196" spans="2:15" x14ac:dyDescent="0.25">
      <c r="B196" s="7"/>
      <c r="C196" s="2"/>
      <c r="D196" s="21"/>
      <c r="E196" s="2"/>
      <c r="F196" s="40" t="s">
        <v>0</v>
      </c>
      <c r="G196" s="47"/>
      <c r="H196" s="42">
        <f>SUM(H188:H195)</f>
        <v>176.411002</v>
      </c>
      <c r="I196" s="43">
        <f>SUM(I188:I195)</f>
        <v>0.99999999999999989</v>
      </c>
      <c r="J196" s="42">
        <f>SUM(J188:J195)</f>
        <v>89.522814000000011</v>
      </c>
      <c r="K196" s="43">
        <f t="shared" si="33"/>
        <v>0.50746729503866217</v>
      </c>
      <c r="L196" s="21"/>
      <c r="M196" s="2"/>
      <c r="N196" s="2"/>
      <c r="O196" s="10"/>
    </row>
    <row r="197" spans="2:15" x14ac:dyDescent="0.25">
      <c r="B197" s="7"/>
      <c r="C197" s="2"/>
      <c r="E197" s="21"/>
      <c r="F197" s="113" t="s">
        <v>115</v>
      </c>
      <c r="G197" s="113"/>
      <c r="H197" s="113"/>
      <c r="I197" s="113"/>
      <c r="J197" s="113"/>
      <c r="K197" s="113"/>
      <c r="L197" s="21"/>
      <c r="N197" s="2"/>
      <c r="O197" s="10"/>
    </row>
    <row r="198" spans="2:15" x14ac:dyDescent="0.25">
      <c r="B198" s="7"/>
      <c r="C198" s="2"/>
      <c r="D198" s="21"/>
      <c r="E198" s="21"/>
      <c r="F198" s="36"/>
      <c r="G198" s="36"/>
      <c r="H198" s="21"/>
      <c r="I198" s="21"/>
      <c r="J198" s="21"/>
      <c r="K198" s="21"/>
      <c r="L198" s="21"/>
      <c r="M198" s="2"/>
      <c r="N198" s="2"/>
      <c r="O198" s="10"/>
    </row>
    <row r="199" spans="2:15" ht="15" customHeight="1" x14ac:dyDescent="0.25">
      <c r="B199" s="7"/>
      <c r="C199" s="132" t="str">
        <f>+CONCATENATE("Al 19 de diciembre figuran ",J205," proyectos que no cuentan con ningún avance en ejecución del gasto, mientras que ",J206," (",FIXED(K206*100,1),"% de proyectos) no superan el 50,0% de ejecución, ",J207," proyectos (",FIXED(K207*100,1),"%) tienen un nivel de ejecución mayor al 50,0% pero no culminan y solo ",J208," proyectos por S/ ",FIXED(I208,1)," millones se han ejecutado al 100,0%.")</f>
        <v>Al 19 de diciembre figuran 93 proyectos que no cuentan con ningún avance en ejecución del gasto, mientras que 73 (16.7% de proyectos) no superan el 50,0% de ejecución, 163 proyectos (37.3%) tienen un nivel de ejecución mayor al 50,0% pero no culminan y solo 108 proyectos por S/ 5.5 millones se han ejecutado al 100,0%.</v>
      </c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0"/>
    </row>
    <row r="200" spans="2:15" x14ac:dyDescent="0.25">
      <c r="B200" s="7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0"/>
    </row>
    <row r="201" spans="2:15" x14ac:dyDescent="0.25"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0"/>
    </row>
    <row r="202" spans="2:15" x14ac:dyDescent="0.25">
      <c r="B202" s="7"/>
      <c r="C202" s="2"/>
      <c r="D202" s="2"/>
      <c r="E202" s="116" t="s">
        <v>35</v>
      </c>
      <c r="F202" s="116"/>
      <c r="G202" s="116"/>
      <c r="H202" s="116"/>
      <c r="I202" s="116"/>
      <c r="J202" s="116"/>
      <c r="K202" s="116"/>
      <c r="L202" s="116"/>
      <c r="M202" s="2"/>
      <c r="N202" s="2"/>
      <c r="O202" s="10"/>
    </row>
    <row r="203" spans="2:15" x14ac:dyDescent="0.25">
      <c r="B203" s="7"/>
      <c r="C203" s="2"/>
      <c r="D203" s="2"/>
      <c r="E203" s="21"/>
      <c r="F203" s="117" t="s">
        <v>36</v>
      </c>
      <c r="G203" s="117"/>
      <c r="H203" s="117"/>
      <c r="I203" s="117"/>
      <c r="J203" s="117"/>
      <c r="K203" s="117"/>
      <c r="L203" s="21"/>
      <c r="M203" s="2"/>
      <c r="N203" s="2"/>
      <c r="O203" s="10"/>
    </row>
    <row r="204" spans="2:15" x14ac:dyDescent="0.25">
      <c r="B204" s="7"/>
      <c r="C204" s="2"/>
      <c r="D204" s="2"/>
      <c r="E204" s="2"/>
      <c r="F204" s="49" t="s">
        <v>27</v>
      </c>
      <c r="G204" s="50" t="s">
        <v>18</v>
      </c>
      <c r="H204" s="50" t="s">
        <v>20</v>
      </c>
      <c r="I204" s="50" t="s">
        <v>7</v>
      </c>
      <c r="J204" s="50" t="s">
        <v>26</v>
      </c>
      <c r="K204" s="50" t="s">
        <v>3</v>
      </c>
      <c r="L204" s="2"/>
      <c r="M204" s="2"/>
      <c r="N204" s="2"/>
      <c r="O204" s="10"/>
    </row>
    <row r="205" spans="2:15" x14ac:dyDescent="0.25">
      <c r="B205" s="7"/>
      <c r="C205" s="2"/>
      <c r="D205" s="2"/>
      <c r="E205" s="2"/>
      <c r="F205" s="44" t="s">
        <v>28</v>
      </c>
      <c r="G205" s="32">
        <f>+I205/H205</f>
        <v>0</v>
      </c>
      <c r="H205" s="34">
        <v>15.745850999999998</v>
      </c>
      <c r="I205" s="34">
        <v>0</v>
      </c>
      <c r="J205" s="44">
        <v>93</v>
      </c>
      <c r="K205" s="32">
        <f>+J205/J$209</f>
        <v>0.21281464530892449</v>
      </c>
      <c r="L205" s="2"/>
      <c r="M205" s="2"/>
      <c r="N205" s="2"/>
      <c r="O205" s="10"/>
    </row>
    <row r="206" spans="2:15" x14ac:dyDescent="0.25">
      <c r="B206" s="7"/>
      <c r="C206" s="2"/>
      <c r="D206" s="2"/>
      <c r="E206" s="2"/>
      <c r="F206" s="44" t="s">
        <v>29</v>
      </c>
      <c r="G206" s="32">
        <f t="shared" ref="G206:G209" si="34">+I206/H206</f>
        <v>0.1507592332578247</v>
      </c>
      <c r="H206" s="34">
        <v>60.702490999999995</v>
      </c>
      <c r="I206" s="34">
        <v>9.151461000000003</v>
      </c>
      <c r="J206" s="44">
        <v>73</v>
      </c>
      <c r="K206" s="32">
        <f t="shared" ref="K206:K208" si="35">+J206/J$209</f>
        <v>0.16704805491990846</v>
      </c>
      <c r="L206" s="2"/>
      <c r="M206" s="2"/>
      <c r="N206" s="2"/>
      <c r="O206" s="10"/>
    </row>
    <row r="207" spans="2:15" x14ac:dyDescent="0.25">
      <c r="B207" s="7"/>
      <c r="C207" s="2"/>
      <c r="D207" s="2"/>
      <c r="E207" s="2"/>
      <c r="F207" s="44" t="s">
        <v>30</v>
      </c>
      <c r="G207" s="32">
        <f t="shared" si="34"/>
        <v>0.79257322110500461</v>
      </c>
      <c r="H207" s="34">
        <v>94.449236999999997</v>
      </c>
      <c r="I207" s="34">
        <v>74.857935999999981</v>
      </c>
      <c r="J207" s="44">
        <v>163</v>
      </c>
      <c r="K207" s="32">
        <f t="shared" si="35"/>
        <v>0.37299771167048057</v>
      </c>
      <c r="L207" s="2"/>
      <c r="M207" s="2"/>
      <c r="N207" s="2"/>
      <c r="O207" s="10"/>
    </row>
    <row r="208" spans="2:15" x14ac:dyDescent="0.25">
      <c r="B208" s="7"/>
      <c r="C208" s="2"/>
      <c r="D208" s="2"/>
      <c r="E208" s="2"/>
      <c r="F208" s="44" t="s">
        <v>31</v>
      </c>
      <c r="G208" s="32">
        <f t="shared" si="34"/>
        <v>1</v>
      </c>
      <c r="H208" s="34">
        <v>5.5134229999999977</v>
      </c>
      <c r="I208" s="34">
        <v>5.5134229999999977</v>
      </c>
      <c r="J208" s="44">
        <v>108</v>
      </c>
      <c r="K208" s="32">
        <f t="shared" si="35"/>
        <v>0.24713958810068651</v>
      </c>
      <c r="L208" s="2"/>
      <c r="M208" s="2"/>
      <c r="N208" s="2"/>
      <c r="O208" s="10"/>
    </row>
    <row r="209" spans="2:15" x14ac:dyDescent="0.25">
      <c r="B209" s="7"/>
      <c r="C209" s="2"/>
      <c r="D209" s="2"/>
      <c r="E209" s="2"/>
      <c r="F209" s="48" t="s">
        <v>0</v>
      </c>
      <c r="G209" s="43">
        <f t="shared" si="34"/>
        <v>0.50746732905014613</v>
      </c>
      <c r="H209" s="42">
        <f t="shared" ref="H209:J209" si="36">SUM(H205:H208)</f>
        <v>176.411002</v>
      </c>
      <c r="I209" s="42">
        <f t="shared" si="36"/>
        <v>89.522819999999982</v>
      </c>
      <c r="J209" s="45">
        <f t="shared" si="36"/>
        <v>437</v>
      </c>
      <c r="K209" s="43">
        <f>SUM(K205:K208)</f>
        <v>1</v>
      </c>
      <c r="L209" s="2"/>
      <c r="M209" s="2"/>
      <c r="N209" s="2"/>
      <c r="O209" s="10"/>
    </row>
    <row r="210" spans="2:15" x14ac:dyDescent="0.25">
      <c r="B210" s="7"/>
      <c r="C210" s="2"/>
      <c r="E210" s="21"/>
      <c r="F210" s="113" t="s">
        <v>111</v>
      </c>
      <c r="G210" s="113"/>
      <c r="H210" s="113"/>
      <c r="I210" s="113"/>
      <c r="J210" s="113"/>
      <c r="K210" s="113"/>
      <c r="L210" s="21"/>
      <c r="N210" s="2"/>
      <c r="O210" s="10"/>
    </row>
    <row r="211" spans="2:15" x14ac:dyDescent="0.25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0"/>
    </row>
    <row r="212" spans="2:15" x14ac:dyDescent="0.25"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</sheetData>
  <mergeCells count="68">
    <mergeCell ref="F148:K148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210:K210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E123:L123"/>
    <mergeCell ref="F124:K124"/>
    <mergeCell ref="F125:G125"/>
    <mergeCell ref="F99:K99"/>
    <mergeCell ref="C101:N102"/>
    <mergeCell ref="E104:L104"/>
    <mergeCell ref="F105:K105"/>
    <mergeCell ref="F112:K112"/>
    <mergeCell ref="C118:N118"/>
    <mergeCell ref="C84:N85"/>
    <mergeCell ref="E87:L87"/>
    <mergeCell ref="F88:K88"/>
    <mergeCell ref="F89:G89"/>
    <mergeCell ref="C120:N121"/>
    <mergeCell ref="C71:N72"/>
    <mergeCell ref="E74:L74"/>
    <mergeCell ref="F75:K75"/>
    <mergeCell ref="F76:G76"/>
    <mergeCell ref="F82:K82"/>
    <mergeCell ref="F40:G40"/>
    <mergeCell ref="C35:N36"/>
    <mergeCell ref="F56:K56"/>
    <mergeCell ref="F63:K63"/>
    <mergeCell ref="C69:N69"/>
    <mergeCell ref="B1:O2"/>
    <mergeCell ref="C7:N7"/>
    <mergeCell ref="C9:N10"/>
    <mergeCell ref="E14:F15"/>
    <mergeCell ref="G14:I14"/>
    <mergeCell ref="J14:L14"/>
    <mergeCell ref="E12:L12"/>
    <mergeCell ref="E13:L13"/>
    <mergeCell ref="C133:N134"/>
    <mergeCell ref="E136:L136"/>
    <mergeCell ref="F137:K137"/>
    <mergeCell ref="F138:G138"/>
    <mergeCell ref="E20:L20"/>
    <mergeCell ref="C22:N23"/>
    <mergeCell ref="E25:L25"/>
    <mergeCell ref="F26:K26"/>
    <mergeCell ref="F131:K131"/>
    <mergeCell ref="F27:G27"/>
    <mergeCell ref="F33:K33"/>
    <mergeCell ref="F50:K50"/>
    <mergeCell ref="C52:N53"/>
    <mergeCell ref="E55:L55"/>
    <mergeCell ref="E38:L38"/>
    <mergeCell ref="F39:K39"/>
  </mergeCells>
  <conditionalFormatting sqref="I81">
    <cfRule type="cellIs" dxfId="1" priority="2" operator="equal">
      <formula>0</formula>
    </cfRule>
  </conditionalFormatting>
  <conditionalFormatting sqref="I101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2017-01-09T20:31:47Z</dcterms:modified>
</cp:coreProperties>
</file>